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activeTab="3"/>
  </bookViews>
  <sheets>
    <sheet name="показатели" sheetId="2" r:id="rId1"/>
    <sheet name="помесячный" sheetId="3" r:id="rId2"/>
    <sheet name="Реестр документов" sheetId="5" r:id="rId3"/>
    <sheet name="ресурсное обеспечение" sheetId="4" r:id="rId4"/>
    <sheet name="Лист1" sheetId="6" state="hidden" r:id="rId5"/>
    <sheet name="Ресурсное обесп ПП-1" sheetId="8" r:id="rId6"/>
    <sheet name="Перечень ОКСов ПП-1" sheetId="9" r:id="rId7"/>
    <sheet name="ресурсное обеспечение (2)" sheetId="10" state="hidden" r:id="rId8"/>
  </sheets>
  <definedNames>
    <definedName name="_xlnm._FilterDatabase" localSheetId="6" hidden="1">'Перечень ОКСов ПП-1'!$A$58:$S$506</definedName>
    <definedName name="_xlnm._FilterDatabase" localSheetId="5" hidden="1">'Ресурсное обесп ПП-1'!$B$23:$K$146</definedName>
    <definedName name="_xlnm._FilterDatabase" localSheetId="3" hidden="1">'ресурсное обеспечение'!$A$4:$J$4</definedName>
    <definedName name="_xlnm._FilterDatabase" localSheetId="7" hidden="1">'ресурсное обеспечение (2)'!$B$4:$K$4</definedName>
    <definedName name="_xlnm.Print_Area" localSheetId="6">'Перечень ОКСов ПП-1'!$A$1:$N$508</definedName>
    <definedName name="_xlnm.Print_Area" localSheetId="2">'Реестр документов'!$A$1:$G$20</definedName>
    <definedName name="_xlnm.Print_Area" localSheetId="3">'ресурсное обеспечение'!$A$1:$J$273</definedName>
    <definedName name="_xlnm.Print_Area" localSheetId="7">'ресурсное обеспечение (2)'!$B$1:$K$276</definedName>
  </definedNames>
  <calcPr calcId="144525"/>
</workbook>
</file>

<file path=xl/calcChain.xml><?xml version="1.0" encoding="utf-8"?>
<calcChain xmlns="http://schemas.openxmlformats.org/spreadsheetml/2006/main">
  <c r="C15" i="4" l="1"/>
  <c r="C7" i="4" s="1"/>
  <c r="J140" i="4"/>
  <c r="J139" i="4"/>
  <c r="J138" i="4"/>
  <c r="J137" i="4"/>
  <c r="I136" i="4"/>
  <c r="H136" i="4"/>
  <c r="G136" i="4"/>
  <c r="F136" i="4"/>
  <c r="E136" i="4"/>
  <c r="D136" i="4"/>
  <c r="C136" i="4"/>
  <c r="J135" i="4"/>
  <c r="I134" i="4"/>
  <c r="H134" i="4"/>
  <c r="H133" i="4" s="1"/>
  <c r="G134" i="4"/>
  <c r="G133" i="4" s="1"/>
  <c r="F134" i="4"/>
  <c r="F133" i="4" s="1"/>
  <c r="E134" i="4"/>
  <c r="D134" i="4"/>
  <c r="D133" i="4" s="1"/>
  <c r="C134" i="4"/>
  <c r="I133" i="4"/>
  <c r="E133" i="4"/>
  <c r="J132" i="4"/>
  <c r="J131" i="4"/>
  <c r="J130" i="4"/>
  <c r="J129" i="4"/>
  <c r="I128" i="4"/>
  <c r="H128" i="4"/>
  <c r="G128" i="4"/>
  <c r="F128" i="4"/>
  <c r="E128" i="4"/>
  <c r="D128" i="4"/>
  <c r="C128" i="4"/>
  <c r="J127" i="4"/>
  <c r="I126" i="4"/>
  <c r="H126" i="4"/>
  <c r="G126" i="4"/>
  <c r="F126" i="4"/>
  <c r="E126" i="4"/>
  <c r="D126" i="4"/>
  <c r="C126" i="4"/>
  <c r="J125" i="4"/>
  <c r="J124" i="4"/>
  <c r="J123" i="4"/>
  <c r="C122" i="4"/>
  <c r="J122" i="4" s="1"/>
  <c r="I121" i="4"/>
  <c r="H121" i="4"/>
  <c r="G121" i="4"/>
  <c r="F121" i="4"/>
  <c r="E121" i="4"/>
  <c r="D121" i="4"/>
  <c r="J120" i="4"/>
  <c r="I119" i="4"/>
  <c r="H119" i="4"/>
  <c r="G119" i="4"/>
  <c r="F119" i="4"/>
  <c r="E119" i="4"/>
  <c r="D119" i="4"/>
  <c r="J118" i="4"/>
  <c r="J117" i="4"/>
  <c r="J116" i="4"/>
  <c r="J115" i="4"/>
  <c r="I114" i="4"/>
  <c r="H114" i="4"/>
  <c r="G114" i="4"/>
  <c r="F114" i="4"/>
  <c r="E114" i="4"/>
  <c r="D114" i="4"/>
  <c r="C114" i="4"/>
  <c r="J113" i="4"/>
  <c r="I112" i="4"/>
  <c r="H112" i="4"/>
  <c r="G112" i="4"/>
  <c r="F112" i="4"/>
  <c r="E112" i="4"/>
  <c r="D112" i="4"/>
  <c r="C112" i="4"/>
  <c r="J111" i="4"/>
  <c r="J110" i="4"/>
  <c r="J109" i="4"/>
  <c r="J108" i="4"/>
  <c r="I107" i="4"/>
  <c r="H107" i="4"/>
  <c r="G107" i="4"/>
  <c r="F107" i="4"/>
  <c r="E107" i="4"/>
  <c r="D107" i="4"/>
  <c r="C107" i="4"/>
  <c r="J106" i="4"/>
  <c r="I105" i="4"/>
  <c r="H105" i="4"/>
  <c r="G105" i="4"/>
  <c r="F105" i="4"/>
  <c r="E105" i="4"/>
  <c r="D105" i="4"/>
  <c r="C105" i="4"/>
  <c r="J104" i="4"/>
  <c r="J103" i="4"/>
  <c r="J102" i="4"/>
  <c r="J101" i="4"/>
  <c r="I100" i="4"/>
  <c r="H100" i="4"/>
  <c r="G100" i="4"/>
  <c r="F100" i="4"/>
  <c r="E100" i="4"/>
  <c r="D100" i="4"/>
  <c r="C100" i="4"/>
  <c r="J99" i="4"/>
  <c r="I98" i="4"/>
  <c r="H98" i="4"/>
  <c r="G98" i="4"/>
  <c r="F98" i="4"/>
  <c r="E98" i="4"/>
  <c r="D98" i="4"/>
  <c r="C98" i="4"/>
  <c r="J97" i="4"/>
  <c r="J96" i="4"/>
  <c r="J95" i="4"/>
  <c r="J94" i="4"/>
  <c r="I93" i="4"/>
  <c r="H93" i="4"/>
  <c r="G93" i="4"/>
  <c r="F93" i="4"/>
  <c r="E93" i="4"/>
  <c r="D93" i="4"/>
  <c r="C93" i="4"/>
  <c r="J92" i="4"/>
  <c r="I91" i="4"/>
  <c r="H91" i="4"/>
  <c r="G91" i="4"/>
  <c r="F91" i="4"/>
  <c r="E91" i="4"/>
  <c r="D91" i="4"/>
  <c r="C91" i="4"/>
  <c r="J90" i="4"/>
  <c r="J89" i="4"/>
  <c r="J88" i="4"/>
  <c r="J87" i="4"/>
  <c r="I86" i="4"/>
  <c r="H86" i="4"/>
  <c r="G86" i="4"/>
  <c r="F86" i="4"/>
  <c r="E86" i="4"/>
  <c r="D86" i="4"/>
  <c r="C86" i="4"/>
  <c r="J85" i="4"/>
  <c r="I84" i="4"/>
  <c r="H84" i="4"/>
  <c r="G84" i="4"/>
  <c r="F84" i="4"/>
  <c r="E84" i="4"/>
  <c r="D84" i="4"/>
  <c r="C84" i="4"/>
  <c r="J83" i="4"/>
  <c r="J82" i="4"/>
  <c r="J81" i="4"/>
  <c r="J80" i="4"/>
  <c r="I79" i="4"/>
  <c r="H79" i="4"/>
  <c r="G79" i="4"/>
  <c r="F79" i="4"/>
  <c r="E79" i="4"/>
  <c r="D79" i="4"/>
  <c r="C79" i="4"/>
  <c r="J78" i="4"/>
  <c r="I77" i="4"/>
  <c r="H77" i="4"/>
  <c r="G77" i="4"/>
  <c r="F77" i="4"/>
  <c r="E77" i="4"/>
  <c r="D77" i="4"/>
  <c r="C77" i="4"/>
  <c r="J76" i="4"/>
  <c r="J75" i="4"/>
  <c r="J74" i="4"/>
  <c r="J73" i="4"/>
  <c r="I72" i="4"/>
  <c r="H72" i="4"/>
  <c r="G72" i="4"/>
  <c r="F72" i="4"/>
  <c r="E72" i="4"/>
  <c r="D72" i="4"/>
  <c r="C72" i="4"/>
  <c r="J71" i="4"/>
  <c r="I70" i="4"/>
  <c r="H70" i="4"/>
  <c r="G70" i="4"/>
  <c r="F70" i="4"/>
  <c r="E70" i="4"/>
  <c r="D70" i="4"/>
  <c r="C70" i="4"/>
  <c r="J69" i="4"/>
  <c r="J68" i="4"/>
  <c r="J67" i="4"/>
  <c r="J66" i="4"/>
  <c r="I65" i="4"/>
  <c r="H65" i="4"/>
  <c r="G65" i="4"/>
  <c r="F65" i="4"/>
  <c r="E65" i="4"/>
  <c r="D65" i="4"/>
  <c r="C65" i="4"/>
  <c r="J64" i="4"/>
  <c r="I63" i="4"/>
  <c r="H63" i="4"/>
  <c r="G63" i="4"/>
  <c r="F63" i="4"/>
  <c r="E63" i="4"/>
  <c r="D63" i="4"/>
  <c r="C63" i="4"/>
  <c r="J62" i="4"/>
  <c r="J61" i="4"/>
  <c r="J60" i="4"/>
  <c r="J59" i="4"/>
  <c r="I58" i="4"/>
  <c r="H58" i="4"/>
  <c r="G58" i="4"/>
  <c r="F58" i="4"/>
  <c r="E58" i="4"/>
  <c r="D58" i="4"/>
  <c r="C58" i="4"/>
  <c r="J57" i="4"/>
  <c r="I56" i="4"/>
  <c r="H56" i="4"/>
  <c r="G56" i="4"/>
  <c r="F56" i="4"/>
  <c r="E56" i="4"/>
  <c r="D56" i="4"/>
  <c r="C56" i="4"/>
  <c r="J55" i="4"/>
  <c r="J54" i="4"/>
  <c r="J53" i="4"/>
  <c r="J52" i="4"/>
  <c r="I51" i="4"/>
  <c r="H51" i="4"/>
  <c r="G51" i="4"/>
  <c r="F51" i="4"/>
  <c r="E51" i="4"/>
  <c r="D51" i="4"/>
  <c r="C51" i="4"/>
  <c r="J50" i="4"/>
  <c r="I49" i="4"/>
  <c r="H49" i="4"/>
  <c r="G49" i="4"/>
  <c r="F49" i="4"/>
  <c r="E49" i="4"/>
  <c r="D49" i="4"/>
  <c r="J48" i="4"/>
  <c r="J47" i="4"/>
  <c r="J46" i="4"/>
  <c r="J45" i="4"/>
  <c r="I44" i="4"/>
  <c r="H44" i="4"/>
  <c r="G44" i="4"/>
  <c r="F44" i="4"/>
  <c r="E44" i="4"/>
  <c r="D44" i="4"/>
  <c r="C44" i="4"/>
  <c r="J43" i="4"/>
  <c r="I42" i="4"/>
  <c r="H42" i="4"/>
  <c r="G42" i="4"/>
  <c r="F42" i="4"/>
  <c r="E42" i="4"/>
  <c r="D42" i="4"/>
  <c r="C42" i="4"/>
  <c r="J41" i="4"/>
  <c r="J40" i="4"/>
  <c r="J39" i="4"/>
  <c r="J38" i="4"/>
  <c r="I37" i="4"/>
  <c r="H37" i="4"/>
  <c r="G37" i="4"/>
  <c r="F37" i="4"/>
  <c r="E37" i="4"/>
  <c r="D37" i="4"/>
  <c r="C37" i="4"/>
  <c r="J36" i="4"/>
  <c r="I35" i="4"/>
  <c r="H35" i="4"/>
  <c r="G35" i="4"/>
  <c r="F35" i="4"/>
  <c r="E35" i="4"/>
  <c r="D35" i="4"/>
  <c r="C35" i="4"/>
  <c r="J34" i="4"/>
  <c r="J33" i="4"/>
  <c r="J32" i="4"/>
  <c r="J31" i="4"/>
  <c r="I30" i="4"/>
  <c r="H30" i="4"/>
  <c r="H28" i="4" s="1"/>
  <c r="G30" i="4"/>
  <c r="F30" i="4"/>
  <c r="F28" i="4" s="1"/>
  <c r="E30" i="4"/>
  <c r="E28" i="4" s="1"/>
  <c r="D30" i="4"/>
  <c r="D28" i="4" s="1"/>
  <c r="C30" i="4"/>
  <c r="J29" i="4"/>
  <c r="I28" i="4"/>
  <c r="G28" i="4"/>
  <c r="C28" i="4"/>
  <c r="I27" i="4"/>
  <c r="H27" i="4"/>
  <c r="G27" i="4"/>
  <c r="F27" i="4"/>
  <c r="E27" i="4"/>
  <c r="D27" i="4"/>
  <c r="C27" i="4"/>
  <c r="I26" i="4"/>
  <c r="H26" i="4"/>
  <c r="G26" i="4"/>
  <c r="F26" i="4"/>
  <c r="E26" i="4"/>
  <c r="D26" i="4"/>
  <c r="C26" i="4"/>
  <c r="I25" i="4"/>
  <c r="H25" i="4"/>
  <c r="G25" i="4"/>
  <c r="F25" i="4"/>
  <c r="E25" i="4"/>
  <c r="E23" i="4" s="1"/>
  <c r="D25" i="4"/>
  <c r="C25" i="4"/>
  <c r="J25" i="4" s="1"/>
  <c r="I24" i="4"/>
  <c r="H24" i="4"/>
  <c r="G24" i="4"/>
  <c r="F24" i="4"/>
  <c r="F23" i="4" s="1"/>
  <c r="E24" i="4"/>
  <c r="D24" i="4"/>
  <c r="C24" i="4"/>
  <c r="I23" i="4"/>
  <c r="J22" i="4"/>
  <c r="I20" i="4"/>
  <c r="G20" i="4"/>
  <c r="E20" i="4"/>
  <c r="C20" i="4"/>
  <c r="I19" i="4"/>
  <c r="H19" i="4"/>
  <c r="G19" i="4"/>
  <c r="F19" i="4"/>
  <c r="E19" i="4"/>
  <c r="D19" i="4"/>
  <c r="C19" i="4"/>
  <c r="I18" i="4"/>
  <c r="H18" i="4"/>
  <c r="G18" i="4"/>
  <c r="G16" i="4" s="1"/>
  <c r="F18" i="4"/>
  <c r="E18" i="4"/>
  <c r="D18" i="4"/>
  <c r="C18" i="4"/>
  <c r="I17" i="4"/>
  <c r="H17" i="4"/>
  <c r="G17" i="4"/>
  <c r="F17" i="4"/>
  <c r="F16" i="4" s="1"/>
  <c r="E17" i="4"/>
  <c r="D17" i="4"/>
  <c r="C17" i="4"/>
  <c r="H16" i="4"/>
  <c r="I15" i="4"/>
  <c r="I7" i="4" s="1"/>
  <c r="H15" i="4"/>
  <c r="H7" i="4" s="1"/>
  <c r="G15" i="4"/>
  <c r="G7" i="4" s="1"/>
  <c r="F15" i="4"/>
  <c r="F7" i="4" s="1"/>
  <c r="E15" i="4"/>
  <c r="E7" i="4" s="1"/>
  <c r="D15" i="4"/>
  <c r="D7" i="4" s="1"/>
  <c r="C149" i="4"/>
  <c r="D149" i="4"/>
  <c r="E149" i="4"/>
  <c r="F149" i="4"/>
  <c r="G149" i="4"/>
  <c r="H149" i="4"/>
  <c r="I149" i="4"/>
  <c r="C151" i="4"/>
  <c r="D151" i="4"/>
  <c r="E151" i="4"/>
  <c r="F151" i="4"/>
  <c r="G151" i="4"/>
  <c r="H151" i="4"/>
  <c r="I151" i="4"/>
  <c r="C152" i="4"/>
  <c r="J152" i="4" s="1"/>
  <c r="D152" i="4"/>
  <c r="E152" i="4"/>
  <c r="F152" i="4"/>
  <c r="G152" i="4"/>
  <c r="H152" i="4"/>
  <c r="I152" i="4"/>
  <c r="C153" i="4"/>
  <c r="J153" i="4" s="1"/>
  <c r="D153" i="4"/>
  <c r="E153" i="4"/>
  <c r="F153" i="4"/>
  <c r="G153" i="4"/>
  <c r="H153" i="4"/>
  <c r="I153" i="4"/>
  <c r="C154" i="4"/>
  <c r="J154" i="4" s="1"/>
  <c r="D154" i="4"/>
  <c r="E154" i="4"/>
  <c r="F154" i="4"/>
  <c r="G154" i="4"/>
  <c r="H154" i="4"/>
  <c r="I154" i="4"/>
  <c r="J156" i="4"/>
  <c r="C157" i="4"/>
  <c r="D157" i="4"/>
  <c r="E157" i="4"/>
  <c r="F157" i="4"/>
  <c r="G157" i="4"/>
  <c r="H157" i="4"/>
  <c r="I157" i="4"/>
  <c r="J158" i="4"/>
  <c r="J159" i="4"/>
  <c r="J160" i="4"/>
  <c r="J161" i="4"/>
  <c r="J163" i="4"/>
  <c r="C164" i="4"/>
  <c r="C162" i="4" s="1"/>
  <c r="D164" i="4"/>
  <c r="D162" i="4" s="1"/>
  <c r="E164" i="4"/>
  <c r="E162" i="4" s="1"/>
  <c r="F164" i="4"/>
  <c r="F162" i="4" s="1"/>
  <c r="G164" i="4"/>
  <c r="G162" i="4" s="1"/>
  <c r="H164" i="4"/>
  <c r="H162" i="4" s="1"/>
  <c r="I164" i="4"/>
  <c r="I162" i="4" s="1"/>
  <c r="J165" i="4"/>
  <c r="J166" i="4"/>
  <c r="J167" i="4"/>
  <c r="J168" i="4"/>
  <c r="J170" i="4"/>
  <c r="C171" i="4"/>
  <c r="C169" i="4" s="1"/>
  <c r="D171" i="4"/>
  <c r="D169" i="4" s="1"/>
  <c r="E171" i="4"/>
  <c r="E169" i="4" s="1"/>
  <c r="F171" i="4"/>
  <c r="F169" i="4" s="1"/>
  <c r="G171" i="4"/>
  <c r="G169" i="4" s="1"/>
  <c r="H171" i="4"/>
  <c r="H169" i="4" s="1"/>
  <c r="I171" i="4"/>
  <c r="I169" i="4" s="1"/>
  <c r="J172" i="4"/>
  <c r="J173" i="4"/>
  <c r="J174" i="4"/>
  <c r="J175" i="4"/>
  <c r="C177" i="4"/>
  <c r="D177" i="4"/>
  <c r="E177" i="4"/>
  <c r="F177" i="4"/>
  <c r="G177" i="4"/>
  <c r="H177" i="4"/>
  <c r="I177" i="4"/>
  <c r="C179" i="4"/>
  <c r="D179" i="4"/>
  <c r="E179" i="4"/>
  <c r="F179" i="4"/>
  <c r="G179" i="4"/>
  <c r="H179" i="4"/>
  <c r="I179" i="4"/>
  <c r="C180" i="4"/>
  <c r="D180" i="4"/>
  <c r="E180" i="4"/>
  <c r="F180" i="4"/>
  <c r="G180" i="4"/>
  <c r="H180" i="4"/>
  <c r="I180" i="4"/>
  <c r="C181" i="4"/>
  <c r="D181" i="4"/>
  <c r="E181" i="4"/>
  <c r="F181" i="4"/>
  <c r="G181" i="4"/>
  <c r="H181" i="4"/>
  <c r="I181" i="4"/>
  <c r="C182" i="4"/>
  <c r="D182" i="4"/>
  <c r="E182" i="4"/>
  <c r="F182" i="4"/>
  <c r="G182" i="4"/>
  <c r="H182" i="4"/>
  <c r="I182" i="4"/>
  <c r="J184" i="4"/>
  <c r="C185" i="4"/>
  <c r="C183" i="4" s="1"/>
  <c r="D185" i="4"/>
  <c r="D183" i="4" s="1"/>
  <c r="E185" i="4"/>
  <c r="E183" i="4" s="1"/>
  <c r="F185" i="4"/>
  <c r="F183" i="4" s="1"/>
  <c r="G185" i="4"/>
  <c r="G183" i="4" s="1"/>
  <c r="H185" i="4"/>
  <c r="H183" i="4" s="1"/>
  <c r="I185" i="4"/>
  <c r="I183" i="4" s="1"/>
  <c r="J186" i="4"/>
  <c r="J187" i="4"/>
  <c r="J188" i="4"/>
  <c r="J189" i="4"/>
  <c r="J191" i="4"/>
  <c r="C192" i="4"/>
  <c r="C190" i="4" s="1"/>
  <c r="D192" i="4"/>
  <c r="D190" i="4" s="1"/>
  <c r="E192" i="4"/>
  <c r="E190" i="4" s="1"/>
  <c r="F192" i="4"/>
  <c r="F190" i="4" s="1"/>
  <c r="G192" i="4"/>
  <c r="G190" i="4" s="1"/>
  <c r="H192" i="4"/>
  <c r="H190" i="4" s="1"/>
  <c r="I192" i="4"/>
  <c r="I190" i="4" s="1"/>
  <c r="J193" i="4"/>
  <c r="J194" i="4"/>
  <c r="J195" i="4"/>
  <c r="J196" i="4"/>
  <c r="C205" i="4"/>
  <c r="C198" i="4" s="1"/>
  <c r="D205" i="4"/>
  <c r="D198" i="4" s="1"/>
  <c r="E205" i="4"/>
  <c r="E198" i="4" s="1"/>
  <c r="F205" i="4"/>
  <c r="F198" i="4" s="1"/>
  <c r="G205" i="4"/>
  <c r="G198" i="4" s="1"/>
  <c r="H205" i="4"/>
  <c r="H198" i="4" s="1"/>
  <c r="I205" i="4"/>
  <c r="I198" i="4" s="1"/>
  <c r="C207" i="4"/>
  <c r="D207" i="4"/>
  <c r="E207" i="4"/>
  <c r="F207" i="4"/>
  <c r="G207" i="4"/>
  <c r="H207" i="4"/>
  <c r="I207" i="4"/>
  <c r="C208" i="4"/>
  <c r="C201" i="4" s="1"/>
  <c r="D208" i="4"/>
  <c r="D201" i="4" s="1"/>
  <c r="E208" i="4"/>
  <c r="E201" i="4" s="1"/>
  <c r="F208" i="4"/>
  <c r="F201" i="4" s="1"/>
  <c r="G208" i="4"/>
  <c r="G201" i="4" s="1"/>
  <c r="H208" i="4"/>
  <c r="H201" i="4" s="1"/>
  <c r="I208" i="4"/>
  <c r="I201" i="4" s="1"/>
  <c r="C209" i="4"/>
  <c r="C202" i="4" s="1"/>
  <c r="D209" i="4"/>
  <c r="D202" i="4" s="1"/>
  <c r="E209" i="4"/>
  <c r="E202" i="4" s="1"/>
  <c r="F209" i="4"/>
  <c r="F202" i="4" s="1"/>
  <c r="G209" i="4"/>
  <c r="G202" i="4" s="1"/>
  <c r="H209" i="4"/>
  <c r="H202" i="4" s="1"/>
  <c r="I209" i="4"/>
  <c r="I202" i="4" s="1"/>
  <c r="C210" i="4"/>
  <c r="C203" i="4" s="1"/>
  <c r="D210" i="4"/>
  <c r="D203" i="4" s="1"/>
  <c r="E210" i="4"/>
  <c r="E203" i="4" s="1"/>
  <c r="F210" i="4"/>
  <c r="F203" i="4" s="1"/>
  <c r="G210" i="4"/>
  <c r="G203" i="4" s="1"/>
  <c r="H210" i="4"/>
  <c r="H203" i="4" s="1"/>
  <c r="I210" i="4"/>
  <c r="I203" i="4" s="1"/>
  <c r="J212" i="4"/>
  <c r="C213" i="4"/>
  <c r="C211" i="4" s="1"/>
  <c r="D213" i="4"/>
  <c r="D211" i="4" s="1"/>
  <c r="E213" i="4"/>
  <c r="E211" i="4" s="1"/>
  <c r="F213" i="4"/>
  <c r="F211" i="4" s="1"/>
  <c r="G213" i="4"/>
  <c r="G211" i="4" s="1"/>
  <c r="H213" i="4"/>
  <c r="H211" i="4" s="1"/>
  <c r="I213" i="4"/>
  <c r="I211" i="4" s="1"/>
  <c r="J214" i="4"/>
  <c r="J215" i="4"/>
  <c r="J216" i="4"/>
  <c r="J217" i="4"/>
  <c r="J219" i="4"/>
  <c r="C220" i="4"/>
  <c r="C218" i="4" s="1"/>
  <c r="D220" i="4"/>
  <c r="D218" i="4" s="1"/>
  <c r="E220" i="4"/>
  <c r="E218" i="4" s="1"/>
  <c r="F220" i="4"/>
  <c r="F218" i="4" s="1"/>
  <c r="G220" i="4"/>
  <c r="G218" i="4" s="1"/>
  <c r="H220" i="4"/>
  <c r="H218" i="4" s="1"/>
  <c r="I220" i="4"/>
  <c r="I218" i="4" s="1"/>
  <c r="J221" i="4"/>
  <c r="J222" i="4"/>
  <c r="J223" i="4"/>
  <c r="J224" i="4"/>
  <c r="J226" i="4"/>
  <c r="C227" i="4"/>
  <c r="C225" i="4" s="1"/>
  <c r="D227" i="4"/>
  <c r="D225" i="4" s="1"/>
  <c r="E227" i="4"/>
  <c r="E225" i="4" s="1"/>
  <c r="F227" i="4"/>
  <c r="F225" i="4" s="1"/>
  <c r="G227" i="4"/>
  <c r="G225" i="4" s="1"/>
  <c r="H227" i="4"/>
  <c r="H225" i="4" s="1"/>
  <c r="I227" i="4"/>
  <c r="I225" i="4" s="1"/>
  <c r="J228" i="4"/>
  <c r="J229" i="4"/>
  <c r="J230" i="4"/>
  <c r="J231" i="4"/>
  <c r="J233" i="4"/>
  <c r="C234" i="4"/>
  <c r="C232" i="4" s="1"/>
  <c r="D234" i="4"/>
  <c r="D232" i="4" s="1"/>
  <c r="E234" i="4"/>
  <c r="E232" i="4" s="1"/>
  <c r="F234" i="4"/>
  <c r="F232" i="4" s="1"/>
  <c r="G234" i="4"/>
  <c r="G232" i="4" s="1"/>
  <c r="H234" i="4"/>
  <c r="H232" i="4" s="1"/>
  <c r="I234" i="4"/>
  <c r="I232" i="4" s="1"/>
  <c r="J234" i="4"/>
  <c r="J235" i="4"/>
  <c r="J236" i="4"/>
  <c r="J237" i="4"/>
  <c r="J238" i="4"/>
  <c r="J240" i="4"/>
  <c r="C241" i="4"/>
  <c r="C239" i="4" s="1"/>
  <c r="D241" i="4"/>
  <c r="D239" i="4" s="1"/>
  <c r="E241" i="4"/>
  <c r="E239" i="4" s="1"/>
  <c r="F241" i="4"/>
  <c r="F239" i="4" s="1"/>
  <c r="G241" i="4"/>
  <c r="G239" i="4" s="1"/>
  <c r="H241" i="4"/>
  <c r="H239" i="4" s="1"/>
  <c r="I241" i="4"/>
  <c r="I239" i="4" s="1"/>
  <c r="J242" i="4"/>
  <c r="J243" i="4"/>
  <c r="J244" i="4"/>
  <c r="J245" i="4"/>
  <c r="J247" i="4"/>
  <c r="C248" i="4"/>
  <c r="C246" i="4" s="1"/>
  <c r="D248" i="4"/>
  <c r="D246" i="4" s="1"/>
  <c r="E248" i="4"/>
  <c r="E246" i="4" s="1"/>
  <c r="F248" i="4"/>
  <c r="F246" i="4" s="1"/>
  <c r="G248" i="4"/>
  <c r="G246" i="4" s="1"/>
  <c r="H248" i="4"/>
  <c r="H246" i="4" s="1"/>
  <c r="I248" i="4"/>
  <c r="I246" i="4" s="1"/>
  <c r="J249" i="4"/>
  <c r="J250" i="4"/>
  <c r="J251" i="4"/>
  <c r="D46" i="8"/>
  <c r="F67" i="8"/>
  <c r="J252" i="4"/>
  <c r="J254" i="4"/>
  <c r="C255" i="4"/>
  <c r="C253" i="4" s="1"/>
  <c r="D255" i="4"/>
  <c r="D253" i="4" s="1"/>
  <c r="E255" i="4"/>
  <c r="E253" i="4" s="1"/>
  <c r="F255" i="4"/>
  <c r="F253" i="4" s="1"/>
  <c r="G255" i="4"/>
  <c r="G253" i="4" s="1"/>
  <c r="H255" i="4"/>
  <c r="H253" i="4" s="1"/>
  <c r="I255" i="4"/>
  <c r="I253" i="4" s="1"/>
  <c r="J256" i="4"/>
  <c r="J257" i="4"/>
  <c r="J258" i="4"/>
  <c r="J259" i="4"/>
  <c r="C261" i="4"/>
  <c r="D261" i="4"/>
  <c r="E261" i="4"/>
  <c r="F261" i="4"/>
  <c r="G261" i="4"/>
  <c r="H261" i="4"/>
  <c r="I261" i="4"/>
  <c r="C263" i="4"/>
  <c r="D263" i="4"/>
  <c r="E263" i="4"/>
  <c r="F263" i="4"/>
  <c r="G263" i="4"/>
  <c r="H263" i="4"/>
  <c r="I263" i="4"/>
  <c r="C264" i="4"/>
  <c r="D264" i="4"/>
  <c r="E264" i="4"/>
  <c r="F264" i="4"/>
  <c r="G264" i="4"/>
  <c r="H264" i="4"/>
  <c r="I264" i="4"/>
  <c r="K276" i="10"/>
  <c r="K275" i="10"/>
  <c r="K274" i="10"/>
  <c r="K273" i="10"/>
  <c r="J272" i="10"/>
  <c r="I272" i="10"/>
  <c r="H272" i="10"/>
  <c r="G272" i="10"/>
  <c r="F272" i="10"/>
  <c r="E272" i="10"/>
  <c r="D272" i="10"/>
  <c r="K271" i="10"/>
  <c r="I270" i="10"/>
  <c r="G270" i="10"/>
  <c r="E270" i="10"/>
  <c r="J269" i="10"/>
  <c r="I269" i="10"/>
  <c r="H269" i="10"/>
  <c r="G269" i="10"/>
  <c r="F269" i="10"/>
  <c r="E269" i="10"/>
  <c r="K269" i="10" s="1"/>
  <c r="D269" i="10"/>
  <c r="J268" i="10"/>
  <c r="I268" i="10"/>
  <c r="H268" i="10"/>
  <c r="G268" i="10"/>
  <c r="F268" i="10"/>
  <c r="E268" i="10"/>
  <c r="K268" i="10" s="1"/>
  <c r="D268" i="10"/>
  <c r="J267" i="10"/>
  <c r="I267" i="10"/>
  <c r="H267" i="10"/>
  <c r="G267" i="10"/>
  <c r="F267" i="10"/>
  <c r="E267" i="10"/>
  <c r="K267" i="10" s="1"/>
  <c r="D267" i="10"/>
  <c r="J266" i="10"/>
  <c r="I266" i="10"/>
  <c r="I203" i="10" s="1"/>
  <c r="I202" i="10" s="1"/>
  <c r="I200" i="10" s="1"/>
  <c r="H266" i="10"/>
  <c r="G266" i="10"/>
  <c r="G203" i="10" s="1"/>
  <c r="G202" i="10" s="1"/>
  <c r="G200" i="10" s="1"/>
  <c r="F266" i="10"/>
  <c r="E266" i="10"/>
  <c r="E203" i="10" s="1"/>
  <c r="E202" i="10" s="1"/>
  <c r="E200" i="10" s="1"/>
  <c r="D266" i="10"/>
  <c r="I265" i="10"/>
  <c r="G265" i="10"/>
  <c r="E265" i="10"/>
  <c r="J264" i="10"/>
  <c r="I264" i="10"/>
  <c r="H264" i="10"/>
  <c r="G264" i="10"/>
  <c r="F264" i="10"/>
  <c r="E264" i="10"/>
  <c r="K264" i="10" s="1"/>
  <c r="D264" i="10"/>
  <c r="I263" i="10"/>
  <c r="G263" i="10"/>
  <c r="E263" i="10"/>
  <c r="K262" i="10"/>
  <c r="K261" i="10"/>
  <c r="K260" i="10"/>
  <c r="K259" i="10"/>
  <c r="J258" i="10"/>
  <c r="I258" i="10"/>
  <c r="I256" i="10" s="1"/>
  <c r="H258" i="10"/>
  <c r="G258" i="10"/>
  <c r="G256" i="10" s="1"/>
  <c r="F258" i="10"/>
  <c r="E258" i="10"/>
  <c r="E256" i="10" s="1"/>
  <c r="D258" i="10"/>
  <c r="K257" i="10"/>
  <c r="J256" i="10"/>
  <c r="H256" i="10"/>
  <c r="F256" i="10"/>
  <c r="D256" i="10"/>
  <c r="K256" i="10" s="1"/>
  <c r="K255" i="10"/>
  <c r="K254" i="10"/>
  <c r="K253" i="10"/>
  <c r="K252" i="10"/>
  <c r="J251" i="10"/>
  <c r="J249" i="10" s="1"/>
  <c r="I251" i="10"/>
  <c r="H251" i="10"/>
  <c r="H249" i="10" s="1"/>
  <c r="G251" i="10"/>
  <c r="F251" i="10"/>
  <c r="F249" i="10" s="1"/>
  <c r="E251" i="10"/>
  <c r="D251" i="10"/>
  <c r="K250" i="10"/>
  <c r="I249" i="10"/>
  <c r="G249" i="10"/>
  <c r="E249" i="10"/>
  <c r="K248" i="10"/>
  <c r="K247" i="10"/>
  <c r="K246" i="10"/>
  <c r="K245" i="10"/>
  <c r="J244" i="10"/>
  <c r="I244" i="10"/>
  <c r="I242" i="10" s="1"/>
  <c r="H244" i="10"/>
  <c r="G244" i="10"/>
  <c r="G242" i="10" s="1"/>
  <c r="F244" i="10"/>
  <c r="E244" i="10"/>
  <c r="E242" i="10" s="1"/>
  <c r="D244" i="10"/>
  <c r="K243" i="10"/>
  <c r="J242" i="10"/>
  <c r="H242" i="10"/>
  <c r="F242" i="10"/>
  <c r="D242" i="10"/>
  <c r="K241" i="10"/>
  <c r="K240" i="10"/>
  <c r="K239" i="10"/>
  <c r="K238" i="10"/>
  <c r="J237" i="10"/>
  <c r="J235" i="10" s="1"/>
  <c r="I237" i="10"/>
  <c r="H237" i="10"/>
  <c r="H235" i="10" s="1"/>
  <c r="G237" i="10"/>
  <c r="F237" i="10"/>
  <c r="F235" i="10" s="1"/>
  <c r="E237" i="10"/>
  <c r="D237" i="10"/>
  <c r="K236" i="10"/>
  <c r="I235" i="10"/>
  <c r="G235" i="10"/>
  <c r="E235" i="10"/>
  <c r="K234" i="10"/>
  <c r="K233" i="10"/>
  <c r="K232" i="10"/>
  <c r="K231" i="10"/>
  <c r="J230" i="10"/>
  <c r="I230" i="10"/>
  <c r="I228" i="10" s="1"/>
  <c r="H230" i="10"/>
  <c r="G230" i="10"/>
  <c r="G228" i="10" s="1"/>
  <c r="F230" i="10"/>
  <c r="E230" i="10"/>
  <c r="E228" i="10" s="1"/>
  <c r="D230" i="10"/>
  <c r="K229" i="10"/>
  <c r="J228" i="10"/>
  <c r="H228" i="10"/>
  <c r="F228" i="10"/>
  <c r="D228" i="10"/>
  <c r="K228" i="10" s="1"/>
  <c r="K227" i="10"/>
  <c r="K226" i="10"/>
  <c r="K225" i="10"/>
  <c r="K224" i="10"/>
  <c r="J223" i="10"/>
  <c r="J221" i="10" s="1"/>
  <c r="I223" i="10"/>
  <c r="H223" i="10"/>
  <c r="H221" i="10" s="1"/>
  <c r="G223" i="10"/>
  <c r="F223" i="10"/>
  <c r="F221" i="10" s="1"/>
  <c r="E223" i="10"/>
  <c r="D223" i="10"/>
  <c r="K222" i="10"/>
  <c r="I221" i="10"/>
  <c r="G221" i="10"/>
  <c r="E221" i="10"/>
  <c r="K220" i="10"/>
  <c r="K219" i="10"/>
  <c r="K218" i="10"/>
  <c r="K217" i="10"/>
  <c r="J216" i="10"/>
  <c r="I216" i="10"/>
  <c r="I214" i="10" s="1"/>
  <c r="H216" i="10"/>
  <c r="G216" i="10"/>
  <c r="G214" i="10" s="1"/>
  <c r="F216" i="10"/>
  <c r="E216" i="10"/>
  <c r="E214" i="10" s="1"/>
  <c r="D216" i="10"/>
  <c r="K215" i="10"/>
  <c r="J214" i="10"/>
  <c r="H214" i="10"/>
  <c r="F214" i="10"/>
  <c r="D214" i="10"/>
  <c r="J213" i="10"/>
  <c r="J206" i="10" s="1"/>
  <c r="J12" i="10" s="1"/>
  <c r="I213" i="10"/>
  <c r="H213" i="10"/>
  <c r="H206" i="10" s="1"/>
  <c r="H12" i="10" s="1"/>
  <c r="G213" i="10"/>
  <c r="F213" i="10"/>
  <c r="F206" i="10" s="1"/>
  <c r="F12" i="10" s="1"/>
  <c r="E213" i="10"/>
  <c r="D213" i="10"/>
  <c r="K213" i="10" s="1"/>
  <c r="J212" i="10"/>
  <c r="I212" i="10"/>
  <c r="H212" i="10"/>
  <c r="G212" i="10"/>
  <c r="F212" i="10"/>
  <c r="E212" i="10"/>
  <c r="D212" i="10"/>
  <c r="K212" i="10" s="1"/>
  <c r="J211" i="10"/>
  <c r="J204" i="10" s="1"/>
  <c r="J202" i="10" s="1"/>
  <c r="I211" i="10"/>
  <c r="H211" i="10"/>
  <c r="H204" i="10" s="1"/>
  <c r="H202" i="10" s="1"/>
  <c r="H200" i="10" s="1"/>
  <c r="G211" i="10"/>
  <c r="F211" i="10"/>
  <c r="F204" i="10" s="1"/>
  <c r="F202" i="10" s="1"/>
  <c r="E211" i="10"/>
  <c r="D211" i="10"/>
  <c r="K211" i="10" s="1"/>
  <c r="J210" i="10"/>
  <c r="I210" i="10"/>
  <c r="H210" i="10"/>
  <c r="G210" i="10"/>
  <c r="F210" i="10"/>
  <c r="E210" i="10"/>
  <c r="D210" i="10"/>
  <c r="K210" i="10" s="1"/>
  <c r="J209" i="10"/>
  <c r="I209" i="10"/>
  <c r="H209" i="10"/>
  <c r="G209" i="10"/>
  <c r="F209" i="10"/>
  <c r="E209" i="10"/>
  <c r="D209" i="10"/>
  <c r="K209" i="10" s="1"/>
  <c r="J208" i="10"/>
  <c r="I208" i="10"/>
  <c r="H208" i="10"/>
  <c r="G208" i="10"/>
  <c r="F208" i="10"/>
  <c r="E208" i="10"/>
  <c r="D208" i="10"/>
  <c r="K208" i="10" s="1"/>
  <c r="J207" i="10"/>
  <c r="I207" i="10"/>
  <c r="H207" i="10"/>
  <c r="G207" i="10"/>
  <c r="F207" i="10"/>
  <c r="E207" i="10"/>
  <c r="D207" i="10"/>
  <c r="K207" i="10" s="1"/>
  <c r="I206" i="10"/>
  <c r="G206" i="10"/>
  <c r="E206" i="10"/>
  <c r="J205" i="10"/>
  <c r="I205" i="10"/>
  <c r="H205" i="10"/>
  <c r="G205" i="10"/>
  <c r="F205" i="10"/>
  <c r="E205" i="10"/>
  <c r="D205" i="10"/>
  <c r="K205" i="10" s="1"/>
  <c r="I204" i="10"/>
  <c r="G204" i="10"/>
  <c r="E204" i="10"/>
  <c r="J203" i="10"/>
  <c r="H203" i="10"/>
  <c r="F203" i="10"/>
  <c r="D203" i="10"/>
  <c r="J201" i="10"/>
  <c r="J200" i="10" s="1"/>
  <c r="I201" i="10"/>
  <c r="H201" i="10"/>
  <c r="G201" i="10"/>
  <c r="F201" i="10"/>
  <c r="F200" i="10" s="1"/>
  <c r="E201" i="10"/>
  <c r="D201" i="10"/>
  <c r="K201" i="10" s="1"/>
  <c r="K199" i="10"/>
  <c r="K198" i="10"/>
  <c r="K197" i="10"/>
  <c r="K196" i="10"/>
  <c r="J195" i="10"/>
  <c r="J193" i="10" s="1"/>
  <c r="I195" i="10"/>
  <c r="H195" i="10"/>
  <c r="H193" i="10" s="1"/>
  <c r="G195" i="10"/>
  <c r="F195" i="10"/>
  <c r="F193" i="10" s="1"/>
  <c r="E195" i="10"/>
  <c r="D195" i="10"/>
  <c r="K194" i="10"/>
  <c r="I193" i="10"/>
  <c r="G193" i="10"/>
  <c r="E193" i="10"/>
  <c r="K192" i="10"/>
  <c r="K191" i="10"/>
  <c r="K190" i="10"/>
  <c r="K189" i="10"/>
  <c r="J188" i="10"/>
  <c r="I188" i="10"/>
  <c r="I186" i="10" s="1"/>
  <c r="H188" i="10"/>
  <c r="G188" i="10"/>
  <c r="G186" i="10" s="1"/>
  <c r="F188" i="10"/>
  <c r="E188" i="10"/>
  <c r="E186" i="10" s="1"/>
  <c r="D188" i="10"/>
  <c r="K187" i="10"/>
  <c r="J186" i="10"/>
  <c r="H186" i="10"/>
  <c r="F186" i="10"/>
  <c r="D186" i="10"/>
  <c r="J185" i="10"/>
  <c r="I185" i="10"/>
  <c r="H185" i="10"/>
  <c r="G185" i="10"/>
  <c r="F185" i="10"/>
  <c r="E185" i="10"/>
  <c r="D185" i="10"/>
  <c r="K185" i="10" s="1"/>
  <c r="J184" i="10"/>
  <c r="I184" i="10"/>
  <c r="H184" i="10"/>
  <c r="G184" i="10"/>
  <c r="F184" i="10"/>
  <c r="E184" i="10"/>
  <c r="D184" i="10"/>
  <c r="K184" i="10" s="1"/>
  <c r="J183" i="10"/>
  <c r="I183" i="10"/>
  <c r="H183" i="10"/>
  <c r="G183" i="10"/>
  <c r="F183" i="10"/>
  <c r="E183" i="10"/>
  <c r="D183" i="10"/>
  <c r="K183" i="10" s="1"/>
  <c r="J182" i="10"/>
  <c r="I182" i="10"/>
  <c r="H182" i="10"/>
  <c r="G182" i="10"/>
  <c r="F182" i="10"/>
  <c r="E182" i="10"/>
  <c r="D182" i="10"/>
  <c r="K182" i="10" s="1"/>
  <c r="J181" i="10"/>
  <c r="I181" i="10"/>
  <c r="H181" i="10"/>
  <c r="G181" i="10"/>
  <c r="F181" i="10"/>
  <c r="E181" i="10"/>
  <c r="D181" i="10"/>
  <c r="K181" i="10" s="1"/>
  <c r="J180" i="10"/>
  <c r="I180" i="10"/>
  <c r="H180" i="10"/>
  <c r="G180" i="10"/>
  <c r="F180" i="10"/>
  <c r="E180" i="10"/>
  <c r="D180" i="10"/>
  <c r="K180" i="10" s="1"/>
  <c r="J179" i="10"/>
  <c r="I179" i="10"/>
  <c r="H179" i="10"/>
  <c r="G179" i="10"/>
  <c r="F179" i="10"/>
  <c r="E179" i="10"/>
  <c r="D179" i="10"/>
  <c r="K179" i="10" s="1"/>
  <c r="K178" i="10"/>
  <c r="K177" i="10"/>
  <c r="K176" i="10"/>
  <c r="K175" i="10"/>
  <c r="J174" i="10"/>
  <c r="J172" i="10" s="1"/>
  <c r="I174" i="10"/>
  <c r="H174" i="10"/>
  <c r="G174" i="10"/>
  <c r="F174" i="10"/>
  <c r="E174" i="10"/>
  <c r="D174" i="10"/>
  <c r="K174" i="10" s="1"/>
  <c r="K173" i="10"/>
  <c r="I172" i="10"/>
  <c r="H172" i="10"/>
  <c r="G172" i="10"/>
  <c r="F172" i="10"/>
  <c r="E172" i="10"/>
  <c r="D172" i="10"/>
  <c r="K172" i="10" s="1"/>
  <c r="K171" i="10"/>
  <c r="K170" i="10"/>
  <c r="K169" i="10"/>
  <c r="K168" i="10"/>
  <c r="J167" i="10"/>
  <c r="I167" i="10"/>
  <c r="I165" i="10" s="1"/>
  <c r="H167" i="10"/>
  <c r="G167" i="10"/>
  <c r="G165" i="10" s="1"/>
  <c r="F167" i="10"/>
  <c r="E167" i="10"/>
  <c r="K167" i="10" s="1"/>
  <c r="D167" i="10"/>
  <c r="K166" i="10"/>
  <c r="J165" i="10"/>
  <c r="H165" i="10"/>
  <c r="F165" i="10"/>
  <c r="D165" i="10"/>
  <c r="K164" i="10"/>
  <c r="K163" i="10"/>
  <c r="K162" i="10"/>
  <c r="K161" i="10"/>
  <c r="J160" i="10"/>
  <c r="J158" i="10" s="1"/>
  <c r="I160" i="10"/>
  <c r="H160" i="10"/>
  <c r="H158" i="10" s="1"/>
  <c r="G160" i="10"/>
  <c r="F160" i="10"/>
  <c r="F158" i="10" s="1"/>
  <c r="E160" i="10"/>
  <c r="D160" i="10"/>
  <c r="K160" i="10" s="1"/>
  <c r="K159" i="10"/>
  <c r="I158" i="10"/>
  <c r="G158" i="10"/>
  <c r="E158" i="10"/>
  <c r="J157" i="10"/>
  <c r="I157" i="10"/>
  <c r="H157" i="10"/>
  <c r="G157" i="10"/>
  <c r="F157" i="10"/>
  <c r="E157" i="10"/>
  <c r="K157" i="10" s="1"/>
  <c r="D157" i="10"/>
  <c r="J156" i="10"/>
  <c r="I156" i="10"/>
  <c r="H156" i="10"/>
  <c r="G156" i="10"/>
  <c r="F156" i="10"/>
  <c r="E156" i="10"/>
  <c r="K156" i="10" s="1"/>
  <c r="D156" i="10"/>
  <c r="J155" i="10"/>
  <c r="I155" i="10"/>
  <c r="H155" i="10"/>
  <c r="G155" i="10"/>
  <c r="F155" i="10"/>
  <c r="E155" i="10"/>
  <c r="K155" i="10" s="1"/>
  <c r="D155" i="10"/>
  <c r="J154" i="10"/>
  <c r="I154" i="10"/>
  <c r="H154" i="10"/>
  <c r="G154" i="10"/>
  <c r="F154" i="10"/>
  <c r="E154" i="10"/>
  <c r="K154" i="10" s="1"/>
  <c r="D154" i="10"/>
  <c r="I153" i="10"/>
  <c r="G153" i="10"/>
  <c r="E153" i="10"/>
  <c r="J152" i="10"/>
  <c r="I152" i="10"/>
  <c r="H152" i="10"/>
  <c r="G152" i="10"/>
  <c r="F152" i="10"/>
  <c r="E152" i="10"/>
  <c r="K152" i="10" s="1"/>
  <c r="D152" i="10"/>
  <c r="I151" i="10"/>
  <c r="G151" i="10"/>
  <c r="E151" i="10"/>
  <c r="J150" i="10"/>
  <c r="I150" i="10"/>
  <c r="H150" i="10"/>
  <c r="G150" i="10"/>
  <c r="F150" i="10"/>
  <c r="E150" i="10"/>
  <c r="K150" i="10" s="1"/>
  <c r="D150" i="10"/>
  <c r="J149" i="10"/>
  <c r="I149" i="10"/>
  <c r="H149" i="10"/>
  <c r="G149" i="10"/>
  <c r="F149" i="10"/>
  <c r="E149" i="10"/>
  <c r="K149" i="10" s="1"/>
  <c r="D149" i="10"/>
  <c r="J148" i="10"/>
  <c r="I148" i="10"/>
  <c r="H148" i="10"/>
  <c r="G148" i="10"/>
  <c r="F148" i="10"/>
  <c r="E148" i="10"/>
  <c r="K148" i="10" s="1"/>
  <c r="D148" i="10"/>
  <c r="J147" i="10"/>
  <c r="I147" i="10"/>
  <c r="H147" i="10"/>
  <c r="G147" i="10"/>
  <c r="F147" i="10"/>
  <c r="E147" i="10"/>
  <c r="K147" i="10" s="1"/>
  <c r="D147" i="10"/>
  <c r="I146" i="10"/>
  <c r="G146" i="10"/>
  <c r="E146" i="10"/>
  <c r="J145" i="10"/>
  <c r="I145" i="10"/>
  <c r="H145" i="10"/>
  <c r="G145" i="10"/>
  <c r="F145" i="10"/>
  <c r="E145" i="10"/>
  <c r="K145" i="10" s="1"/>
  <c r="D145" i="10"/>
  <c r="I144" i="10"/>
  <c r="G144" i="10"/>
  <c r="E144" i="10"/>
  <c r="K140" i="10"/>
  <c r="K139" i="10"/>
  <c r="K138" i="10"/>
  <c r="K137" i="10"/>
  <c r="J136" i="10"/>
  <c r="I136" i="10"/>
  <c r="I134" i="10" s="1"/>
  <c r="H136" i="10"/>
  <c r="G136" i="10"/>
  <c r="G134" i="10" s="1"/>
  <c r="F136" i="10"/>
  <c r="E136" i="10"/>
  <c r="K136" i="10" s="1"/>
  <c r="D136" i="10"/>
  <c r="K135" i="10"/>
  <c r="J134" i="10"/>
  <c r="H134" i="10"/>
  <c r="F134" i="10"/>
  <c r="D134" i="10"/>
  <c r="J133" i="10"/>
  <c r="H133" i="10"/>
  <c r="F133" i="10"/>
  <c r="D133" i="10"/>
  <c r="K132" i="10"/>
  <c r="K131" i="10"/>
  <c r="K130" i="10"/>
  <c r="J129" i="10"/>
  <c r="I129" i="10"/>
  <c r="H129" i="10"/>
  <c r="G129" i="10"/>
  <c r="F129" i="10"/>
  <c r="E129" i="10"/>
  <c r="K129" i="10" s="1"/>
  <c r="D129" i="10"/>
  <c r="J128" i="10"/>
  <c r="I128" i="10"/>
  <c r="H128" i="10"/>
  <c r="G128" i="10"/>
  <c r="F128" i="10"/>
  <c r="E128" i="10"/>
  <c r="K128" i="10" s="1"/>
  <c r="D128" i="10"/>
  <c r="J127" i="10"/>
  <c r="I127" i="10"/>
  <c r="H127" i="10"/>
  <c r="G127" i="10"/>
  <c r="F127" i="10"/>
  <c r="E127" i="10"/>
  <c r="K127" i="10" s="1"/>
  <c r="D127" i="10"/>
  <c r="J126" i="10"/>
  <c r="I126" i="10"/>
  <c r="H126" i="10"/>
  <c r="G126" i="10"/>
  <c r="F126" i="10"/>
  <c r="E126" i="10"/>
  <c r="K126" i="10" s="1"/>
  <c r="D126" i="10"/>
  <c r="K125" i="10"/>
  <c r="K124" i="10"/>
  <c r="K123" i="10"/>
  <c r="D122" i="10"/>
  <c r="K122" i="10" s="1"/>
  <c r="J121" i="10"/>
  <c r="J119" i="10" s="1"/>
  <c r="J14" i="10" s="1"/>
  <c r="I121" i="10"/>
  <c r="H121" i="10"/>
  <c r="H119" i="10" s="1"/>
  <c r="H14" i="10" s="1"/>
  <c r="G121" i="10"/>
  <c r="F121" i="10"/>
  <c r="F119" i="10" s="1"/>
  <c r="F14" i="10" s="1"/>
  <c r="E121" i="10"/>
  <c r="D121" i="10"/>
  <c r="K121" i="10" s="1"/>
  <c r="K120" i="10"/>
  <c r="I119" i="10"/>
  <c r="G119" i="10"/>
  <c r="E119" i="10"/>
  <c r="K118" i="10"/>
  <c r="K117" i="10"/>
  <c r="K116" i="10"/>
  <c r="K115" i="10"/>
  <c r="J114" i="10"/>
  <c r="I114" i="10"/>
  <c r="H114" i="10"/>
  <c r="G114" i="10"/>
  <c r="F114" i="10"/>
  <c r="E114" i="10"/>
  <c r="K114" i="10" s="1"/>
  <c r="D114" i="10"/>
  <c r="K113" i="10"/>
  <c r="J112" i="10"/>
  <c r="I112" i="10"/>
  <c r="H112" i="10"/>
  <c r="G112" i="10"/>
  <c r="F112" i="10"/>
  <c r="E112" i="10"/>
  <c r="D112" i="10"/>
  <c r="K112" i="10" s="1"/>
  <c r="K111" i="10"/>
  <c r="K110" i="10"/>
  <c r="K109" i="10"/>
  <c r="K108" i="10"/>
  <c r="J107" i="10"/>
  <c r="I107" i="10"/>
  <c r="H107" i="10"/>
  <c r="G107" i="10"/>
  <c r="F107" i="10"/>
  <c r="E107" i="10"/>
  <c r="D107" i="10"/>
  <c r="K107" i="10" s="1"/>
  <c r="K106" i="10"/>
  <c r="J105" i="10"/>
  <c r="I105" i="10"/>
  <c r="H105" i="10"/>
  <c r="G105" i="10"/>
  <c r="F105" i="10"/>
  <c r="E105" i="10"/>
  <c r="D105" i="10"/>
  <c r="K105" i="10" s="1"/>
  <c r="K104" i="10"/>
  <c r="K103" i="10"/>
  <c r="K102" i="10"/>
  <c r="K101" i="10"/>
  <c r="J100" i="10"/>
  <c r="I100" i="10"/>
  <c r="H100" i="10"/>
  <c r="G100" i="10"/>
  <c r="F100" i="10"/>
  <c r="E100" i="10"/>
  <c r="D100" i="10"/>
  <c r="K100" i="10" s="1"/>
  <c r="K99" i="10"/>
  <c r="J98" i="10"/>
  <c r="I98" i="10"/>
  <c r="H98" i="10"/>
  <c r="G98" i="10"/>
  <c r="F98" i="10"/>
  <c r="E98" i="10"/>
  <c r="D98" i="10"/>
  <c r="K98" i="10" s="1"/>
  <c r="K97" i="10"/>
  <c r="K96" i="10"/>
  <c r="K95" i="10"/>
  <c r="K94" i="10"/>
  <c r="J93" i="10"/>
  <c r="I93" i="10"/>
  <c r="H93" i="10"/>
  <c r="G93" i="10"/>
  <c r="F93" i="10"/>
  <c r="E93" i="10"/>
  <c r="D93" i="10"/>
  <c r="K93" i="10" s="1"/>
  <c r="K92" i="10"/>
  <c r="J91" i="10"/>
  <c r="I91" i="10"/>
  <c r="H91" i="10"/>
  <c r="G91" i="10"/>
  <c r="F91" i="10"/>
  <c r="E91" i="10"/>
  <c r="D91" i="10"/>
  <c r="K91" i="10" s="1"/>
  <c r="K90" i="10"/>
  <c r="K89" i="10"/>
  <c r="K88" i="10"/>
  <c r="K87" i="10"/>
  <c r="J86" i="10"/>
  <c r="I86" i="10"/>
  <c r="H86" i="10"/>
  <c r="G86" i="10"/>
  <c r="F86" i="10"/>
  <c r="E86" i="10"/>
  <c r="D86" i="10"/>
  <c r="K86" i="10" s="1"/>
  <c r="K85" i="10"/>
  <c r="J84" i="10"/>
  <c r="I84" i="10"/>
  <c r="H84" i="10"/>
  <c r="G84" i="10"/>
  <c r="F84" i="10"/>
  <c r="E84" i="10"/>
  <c r="D84" i="10"/>
  <c r="K84" i="10" s="1"/>
  <c r="K83" i="10"/>
  <c r="K82" i="10"/>
  <c r="K81" i="10"/>
  <c r="K80" i="10"/>
  <c r="J79" i="10"/>
  <c r="I79" i="10"/>
  <c r="H79" i="10"/>
  <c r="G79" i="10"/>
  <c r="F79" i="10"/>
  <c r="E79" i="10"/>
  <c r="D79" i="10"/>
  <c r="K79" i="10" s="1"/>
  <c r="K78" i="10"/>
  <c r="J77" i="10"/>
  <c r="I77" i="10"/>
  <c r="H77" i="10"/>
  <c r="G77" i="10"/>
  <c r="F77" i="10"/>
  <c r="E77" i="10"/>
  <c r="D77" i="10"/>
  <c r="K77" i="10" s="1"/>
  <c r="K76" i="10"/>
  <c r="K75" i="10"/>
  <c r="K74" i="10"/>
  <c r="K73" i="10"/>
  <c r="J72" i="10"/>
  <c r="I72" i="10"/>
  <c r="H72" i="10"/>
  <c r="G72" i="10"/>
  <c r="F72" i="10"/>
  <c r="E72" i="10"/>
  <c r="D72" i="10"/>
  <c r="K72" i="10" s="1"/>
  <c r="K71" i="10"/>
  <c r="J70" i="10"/>
  <c r="I70" i="10"/>
  <c r="H70" i="10"/>
  <c r="G70" i="10"/>
  <c r="F70" i="10"/>
  <c r="E70" i="10"/>
  <c r="D70" i="10"/>
  <c r="K70" i="10" s="1"/>
  <c r="K69" i="10"/>
  <c r="K68" i="10"/>
  <c r="K67" i="10"/>
  <c r="K66" i="10"/>
  <c r="J65" i="10"/>
  <c r="I65" i="10"/>
  <c r="H65" i="10"/>
  <c r="G65" i="10"/>
  <c r="F65" i="10"/>
  <c r="E65" i="10"/>
  <c r="D65" i="10"/>
  <c r="K65" i="10" s="1"/>
  <c r="K64" i="10"/>
  <c r="J63" i="10"/>
  <c r="I63" i="10"/>
  <c r="H63" i="10"/>
  <c r="G63" i="10"/>
  <c r="F63" i="10"/>
  <c r="E63" i="10"/>
  <c r="D63" i="10"/>
  <c r="K63" i="10" s="1"/>
  <c r="K62" i="10"/>
  <c r="K61" i="10"/>
  <c r="K60" i="10"/>
  <c r="K59" i="10"/>
  <c r="J58" i="10"/>
  <c r="I58" i="10"/>
  <c r="H58" i="10"/>
  <c r="G58" i="10"/>
  <c r="F58" i="10"/>
  <c r="E58" i="10"/>
  <c r="D58" i="10"/>
  <c r="K58" i="10" s="1"/>
  <c r="K57" i="10"/>
  <c r="J56" i="10"/>
  <c r="I56" i="10"/>
  <c r="H56" i="10"/>
  <c r="G56" i="10"/>
  <c r="F56" i="10"/>
  <c r="E56" i="10"/>
  <c r="D56" i="10"/>
  <c r="K56" i="10" s="1"/>
  <c r="K55" i="10"/>
  <c r="K54" i="10"/>
  <c r="K53" i="10"/>
  <c r="J52" i="10"/>
  <c r="I52" i="10"/>
  <c r="H52" i="10"/>
  <c r="G52" i="10"/>
  <c r="F52" i="10"/>
  <c r="E52" i="10"/>
  <c r="D52" i="10"/>
  <c r="K52" i="10" s="1"/>
  <c r="J51" i="10"/>
  <c r="I51" i="10"/>
  <c r="H51" i="10"/>
  <c r="G51" i="10"/>
  <c r="F51" i="10"/>
  <c r="E51" i="10"/>
  <c r="D51" i="10"/>
  <c r="K51" i="10" s="1"/>
  <c r="J50" i="10"/>
  <c r="I50" i="10"/>
  <c r="H50" i="10"/>
  <c r="G50" i="10"/>
  <c r="F50" i="10"/>
  <c r="E50" i="10"/>
  <c r="D50" i="10"/>
  <c r="K50" i="10" s="1"/>
  <c r="J49" i="10"/>
  <c r="I49" i="10"/>
  <c r="H49" i="10"/>
  <c r="G49" i="10"/>
  <c r="F49" i="10"/>
  <c r="E49" i="10"/>
  <c r="D49" i="10"/>
  <c r="K49" i="10" s="1"/>
  <c r="K48" i="10"/>
  <c r="K47" i="10"/>
  <c r="K46" i="10"/>
  <c r="J45" i="10"/>
  <c r="I45" i="10"/>
  <c r="H45" i="10"/>
  <c r="G45" i="10"/>
  <c r="F45" i="10"/>
  <c r="E45" i="10"/>
  <c r="D45" i="10"/>
  <c r="K45" i="10" s="1"/>
  <c r="J44" i="10"/>
  <c r="I44" i="10"/>
  <c r="H44" i="10"/>
  <c r="G44" i="10"/>
  <c r="F44" i="10"/>
  <c r="E44" i="10"/>
  <c r="D44" i="10"/>
  <c r="K44" i="10" s="1"/>
  <c r="J43" i="10"/>
  <c r="I43" i="10"/>
  <c r="H43" i="10"/>
  <c r="G43" i="10"/>
  <c r="F43" i="10"/>
  <c r="E43" i="10"/>
  <c r="D43" i="10"/>
  <c r="K43" i="10" s="1"/>
  <c r="J42" i="10"/>
  <c r="I42" i="10"/>
  <c r="H42" i="10"/>
  <c r="G42" i="10"/>
  <c r="F42" i="10"/>
  <c r="E42" i="10"/>
  <c r="D42" i="10"/>
  <c r="K42" i="10" s="1"/>
  <c r="K41" i="10"/>
  <c r="K40" i="10"/>
  <c r="K39" i="10"/>
  <c r="J38" i="10"/>
  <c r="I38" i="10"/>
  <c r="H38" i="10"/>
  <c r="G38" i="10"/>
  <c r="F38" i="10"/>
  <c r="E38" i="10"/>
  <c r="D38" i="10"/>
  <c r="K38" i="10" s="1"/>
  <c r="J37" i="10"/>
  <c r="I37" i="10"/>
  <c r="H37" i="10"/>
  <c r="G37" i="10"/>
  <c r="F37" i="10"/>
  <c r="E37" i="10"/>
  <c r="D37" i="10"/>
  <c r="K37" i="10" s="1"/>
  <c r="J36" i="10"/>
  <c r="I36" i="10"/>
  <c r="H36" i="10"/>
  <c r="G36" i="10"/>
  <c r="F36" i="10"/>
  <c r="E36" i="10"/>
  <c r="D36" i="10"/>
  <c r="K36" i="10" s="1"/>
  <c r="J35" i="10"/>
  <c r="I35" i="10"/>
  <c r="H35" i="10"/>
  <c r="G35" i="10"/>
  <c r="F35" i="10"/>
  <c r="E35" i="10"/>
  <c r="D35" i="10"/>
  <c r="K35" i="10" s="1"/>
  <c r="J34" i="10"/>
  <c r="I34" i="10"/>
  <c r="H34" i="10"/>
  <c r="G34" i="10"/>
  <c r="F34" i="10"/>
  <c r="E34" i="10"/>
  <c r="D34" i="10"/>
  <c r="K34" i="10" s="1"/>
  <c r="K33" i="10"/>
  <c r="K32" i="10"/>
  <c r="J31" i="10"/>
  <c r="I31" i="10"/>
  <c r="H31" i="10"/>
  <c r="G31" i="10"/>
  <c r="F31" i="10"/>
  <c r="E31" i="10"/>
  <c r="D31" i="10"/>
  <c r="K31" i="10" s="1"/>
  <c r="J30" i="10"/>
  <c r="I30" i="10"/>
  <c r="H30" i="10"/>
  <c r="G30" i="10"/>
  <c r="F30" i="10"/>
  <c r="E30" i="10"/>
  <c r="D30" i="10"/>
  <c r="K30" i="10" s="1"/>
  <c r="K29" i="10"/>
  <c r="J28" i="10"/>
  <c r="I28" i="10"/>
  <c r="H28" i="10"/>
  <c r="G28" i="10"/>
  <c r="F28" i="10"/>
  <c r="E28" i="10"/>
  <c r="D28" i="10"/>
  <c r="K28" i="10" s="1"/>
  <c r="J27" i="10"/>
  <c r="I27" i="10"/>
  <c r="H27" i="10"/>
  <c r="G27" i="10"/>
  <c r="F27" i="10"/>
  <c r="E27" i="10"/>
  <c r="D27" i="10"/>
  <c r="K27" i="10" s="1"/>
  <c r="J26" i="10"/>
  <c r="I26" i="10"/>
  <c r="H26" i="10"/>
  <c r="G26" i="10"/>
  <c r="F26" i="10"/>
  <c r="E26" i="10"/>
  <c r="D26" i="10"/>
  <c r="K26" i="10" s="1"/>
  <c r="J25" i="10"/>
  <c r="I25" i="10"/>
  <c r="H25" i="10"/>
  <c r="G25" i="10"/>
  <c r="F25" i="10"/>
  <c r="E25" i="10"/>
  <c r="D25" i="10"/>
  <c r="K25" i="10" s="1"/>
  <c r="J24" i="10"/>
  <c r="I24" i="10"/>
  <c r="H24" i="10"/>
  <c r="G24" i="10"/>
  <c r="F24" i="10"/>
  <c r="E24" i="10"/>
  <c r="D24" i="10"/>
  <c r="K24" i="10" s="1"/>
  <c r="J23" i="10"/>
  <c r="I23" i="10"/>
  <c r="H23" i="10"/>
  <c r="G23" i="10"/>
  <c r="F23" i="10"/>
  <c r="E23" i="10"/>
  <c r="D23" i="10"/>
  <c r="K23" i="10" s="1"/>
  <c r="K22" i="10"/>
  <c r="J21" i="10"/>
  <c r="I21" i="10"/>
  <c r="H21" i="10"/>
  <c r="G21" i="10"/>
  <c r="F21" i="10"/>
  <c r="E21" i="10"/>
  <c r="D21" i="10"/>
  <c r="K21" i="10" s="1"/>
  <c r="J20" i="10"/>
  <c r="I20" i="10"/>
  <c r="H20" i="10"/>
  <c r="G20" i="10"/>
  <c r="F20" i="10"/>
  <c r="E20" i="10"/>
  <c r="D20" i="10"/>
  <c r="K20" i="10" s="1"/>
  <c r="J19" i="10"/>
  <c r="I19" i="10"/>
  <c r="H19" i="10"/>
  <c r="G19" i="10"/>
  <c r="F19" i="10"/>
  <c r="E19" i="10"/>
  <c r="D19" i="10"/>
  <c r="K19" i="10" s="1"/>
  <c r="J18" i="10"/>
  <c r="I18" i="10"/>
  <c r="H18" i="10"/>
  <c r="G18" i="10"/>
  <c r="F18" i="10"/>
  <c r="E18" i="10"/>
  <c r="D18" i="10"/>
  <c r="K18" i="10" s="1"/>
  <c r="J17" i="10"/>
  <c r="I17" i="10"/>
  <c r="H17" i="10"/>
  <c r="G17" i="10"/>
  <c r="F17" i="10"/>
  <c r="E17" i="10"/>
  <c r="D17" i="10"/>
  <c r="K17" i="10" s="1"/>
  <c r="J16" i="10"/>
  <c r="I16" i="10"/>
  <c r="H16" i="10"/>
  <c r="G16" i="10"/>
  <c r="F16" i="10"/>
  <c r="E16" i="10"/>
  <c r="D16" i="10"/>
  <c r="K16" i="10" s="1"/>
  <c r="J15" i="10"/>
  <c r="I15" i="10"/>
  <c r="H15" i="10"/>
  <c r="G15" i="10"/>
  <c r="F15" i="10"/>
  <c r="E15" i="10"/>
  <c r="D15" i="10"/>
  <c r="K15" i="10" s="1"/>
  <c r="K13" i="10"/>
  <c r="I12" i="10"/>
  <c r="G12" i="10"/>
  <c r="E12" i="10"/>
  <c r="J11" i="10"/>
  <c r="I11" i="10"/>
  <c r="H11" i="10"/>
  <c r="G11" i="10"/>
  <c r="F11" i="10"/>
  <c r="E11" i="10"/>
  <c r="K11" i="10" s="1"/>
  <c r="D11" i="10"/>
  <c r="J10" i="10"/>
  <c r="I10" i="10"/>
  <c r="H10" i="10"/>
  <c r="G10" i="10"/>
  <c r="F10" i="10"/>
  <c r="E10" i="10"/>
  <c r="J9" i="10"/>
  <c r="I9" i="10"/>
  <c r="H9" i="10"/>
  <c r="G9" i="10"/>
  <c r="F9" i="10"/>
  <c r="E9" i="10"/>
  <c r="K9" i="10" s="1"/>
  <c r="D9" i="10"/>
  <c r="J8" i="10"/>
  <c r="I8" i="10"/>
  <c r="I6" i="10" s="1"/>
  <c r="H8" i="10"/>
  <c r="G8" i="10"/>
  <c r="G6" i="10" s="1"/>
  <c r="F8" i="10"/>
  <c r="E8" i="10"/>
  <c r="E6" i="10" s="1"/>
  <c r="K7" i="10"/>
  <c r="J6" i="10"/>
  <c r="H6" i="10"/>
  <c r="F6" i="10"/>
  <c r="J179" i="4" l="1"/>
  <c r="D16" i="4"/>
  <c r="E16" i="4"/>
  <c r="I16" i="4"/>
  <c r="J19" i="4"/>
  <c r="I21" i="4"/>
  <c r="E21" i="4"/>
  <c r="J42" i="4"/>
  <c r="J44" i="4"/>
  <c r="J63" i="4"/>
  <c r="J65" i="4"/>
  <c r="J91" i="4"/>
  <c r="J93" i="4"/>
  <c r="C121" i="4"/>
  <c r="J207" i="4"/>
  <c r="J180" i="4"/>
  <c r="J157" i="4"/>
  <c r="G21" i="4"/>
  <c r="J181" i="4"/>
  <c r="G23" i="4"/>
  <c r="J182" i="4"/>
  <c r="J177" i="4"/>
  <c r="J220" i="4"/>
  <c r="J205" i="4"/>
  <c r="J192" i="4"/>
  <c r="J18" i="4"/>
  <c r="C23" i="4"/>
  <c r="J35" i="4"/>
  <c r="J56" i="4"/>
  <c r="J84" i="4"/>
  <c r="J86" i="4"/>
  <c r="J112" i="4"/>
  <c r="J134" i="4"/>
  <c r="J133" i="4" s="1"/>
  <c r="J136" i="4"/>
  <c r="J213" i="4"/>
  <c r="J164" i="4"/>
  <c r="J17" i="4"/>
  <c r="D23" i="4"/>
  <c r="H23" i="4"/>
  <c r="J30" i="4"/>
  <c r="J77" i="4"/>
  <c r="J79" i="4"/>
  <c r="J105" i="4"/>
  <c r="C133" i="4"/>
  <c r="J248" i="4"/>
  <c r="J210" i="4"/>
  <c r="J70" i="4"/>
  <c r="J72" i="4"/>
  <c r="J98" i="4"/>
  <c r="J100" i="4"/>
  <c r="J126" i="4"/>
  <c r="J264" i="4"/>
  <c r="J208" i="4"/>
  <c r="H200" i="4"/>
  <c r="F200" i="4"/>
  <c r="D200" i="4"/>
  <c r="I178" i="4"/>
  <c r="G178" i="4"/>
  <c r="E178" i="4"/>
  <c r="C178" i="4"/>
  <c r="H150" i="4"/>
  <c r="F150" i="4"/>
  <c r="D150" i="4"/>
  <c r="I147" i="4"/>
  <c r="I12" i="4" s="1"/>
  <c r="G147" i="4"/>
  <c r="G12" i="4" s="1"/>
  <c r="E147" i="4"/>
  <c r="E12" i="4" s="1"/>
  <c r="C147" i="4"/>
  <c r="C12" i="4" s="1"/>
  <c r="I146" i="4"/>
  <c r="I11" i="4" s="1"/>
  <c r="G146" i="4"/>
  <c r="G11" i="4" s="1"/>
  <c r="E146" i="4"/>
  <c r="E11" i="4" s="1"/>
  <c r="C146" i="4"/>
  <c r="C11" i="4" s="1"/>
  <c r="I145" i="4"/>
  <c r="I10" i="4" s="1"/>
  <c r="G145" i="4"/>
  <c r="G10" i="4" s="1"/>
  <c r="E145" i="4"/>
  <c r="E10" i="4" s="1"/>
  <c r="C145" i="4"/>
  <c r="C10" i="4" s="1"/>
  <c r="H144" i="4"/>
  <c r="F144" i="4"/>
  <c r="F9" i="4" s="1"/>
  <c r="D144" i="4"/>
  <c r="D9" i="4" s="1"/>
  <c r="I142" i="4"/>
  <c r="G142" i="4"/>
  <c r="E142" i="4"/>
  <c r="C142" i="4"/>
  <c r="J26" i="4"/>
  <c r="J37" i="4"/>
  <c r="J58" i="4"/>
  <c r="J114" i="4"/>
  <c r="J128" i="4"/>
  <c r="J263" i="4"/>
  <c r="J261" i="4"/>
  <c r="I200" i="4"/>
  <c r="G200" i="4"/>
  <c r="E200" i="4"/>
  <c r="C200" i="4"/>
  <c r="H178" i="4"/>
  <c r="F178" i="4"/>
  <c r="D178" i="4"/>
  <c r="I150" i="4"/>
  <c r="G150" i="4"/>
  <c r="E150" i="4"/>
  <c r="C150" i="4"/>
  <c r="H147" i="4"/>
  <c r="F147" i="4"/>
  <c r="D147" i="4"/>
  <c r="H146" i="4"/>
  <c r="H11" i="4" s="1"/>
  <c r="F146" i="4"/>
  <c r="F11" i="4" s="1"/>
  <c r="D146" i="4"/>
  <c r="D11" i="4" s="1"/>
  <c r="H145" i="4"/>
  <c r="H10" i="4" s="1"/>
  <c r="F145" i="4"/>
  <c r="F10" i="4" s="1"/>
  <c r="D145" i="4"/>
  <c r="D10" i="4" s="1"/>
  <c r="I144" i="4"/>
  <c r="I9" i="4" s="1"/>
  <c r="G144" i="4"/>
  <c r="G9" i="4" s="1"/>
  <c r="E144" i="4"/>
  <c r="E9" i="4" s="1"/>
  <c r="C144" i="4"/>
  <c r="C9" i="4" s="1"/>
  <c r="C8" i="4" s="1"/>
  <c r="H142" i="4"/>
  <c r="F142" i="4"/>
  <c r="D142" i="4"/>
  <c r="J107" i="4"/>
  <c r="D21" i="4"/>
  <c r="D14" i="4"/>
  <c r="F14" i="4"/>
  <c r="F21" i="4"/>
  <c r="H21" i="4"/>
  <c r="H14" i="4"/>
  <c r="D20" i="4"/>
  <c r="F20" i="4"/>
  <c r="H20" i="4"/>
  <c r="J27" i="4"/>
  <c r="J15" i="4"/>
  <c r="J28" i="4"/>
  <c r="E14" i="4"/>
  <c r="G14" i="4"/>
  <c r="I14" i="4"/>
  <c r="J23" i="4"/>
  <c r="J51" i="4"/>
  <c r="C16" i="4"/>
  <c r="J16" i="4" s="1"/>
  <c r="J24" i="4"/>
  <c r="C49" i="4"/>
  <c r="C21" i="4" s="1"/>
  <c r="J239" i="4"/>
  <c r="J232" i="4"/>
  <c r="J225" i="4"/>
  <c r="J211" i="4"/>
  <c r="J202" i="4"/>
  <c r="J201" i="4"/>
  <c r="J246" i="4"/>
  <c r="J218" i="4"/>
  <c r="J203" i="4"/>
  <c r="J209" i="4"/>
  <c r="H199" i="4"/>
  <c r="H197" i="4" s="1"/>
  <c r="F199" i="4"/>
  <c r="F197" i="4" s="1"/>
  <c r="D199" i="4"/>
  <c r="H206" i="4"/>
  <c r="F206" i="4"/>
  <c r="F204" i="4" s="1"/>
  <c r="D206" i="4"/>
  <c r="D204" i="4" s="1"/>
  <c r="D197" i="4"/>
  <c r="H204" i="4"/>
  <c r="J190" i="4"/>
  <c r="J183" i="4"/>
  <c r="H176" i="4"/>
  <c r="F176" i="4"/>
  <c r="D176" i="4"/>
  <c r="J169" i="4"/>
  <c r="I143" i="4"/>
  <c r="I141" i="4" s="1"/>
  <c r="G143" i="4"/>
  <c r="E143" i="4"/>
  <c r="C143" i="4"/>
  <c r="J150" i="4"/>
  <c r="J241" i="4"/>
  <c r="J227" i="4"/>
  <c r="I199" i="4"/>
  <c r="I197" i="4" s="1"/>
  <c r="G199" i="4"/>
  <c r="E199" i="4"/>
  <c r="J200" i="4"/>
  <c r="C199" i="4"/>
  <c r="C197" i="4" s="1"/>
  <c r="I206" i="4"/>
  <c r="G206" i="4"/>
  <c r="E206" i="4"/>
  <c r="E204" i="4" s="1"/>
  <c r="C206" i="4"/>
  <c r="G197" i="4"/>
  <c r="E197" i="4"/>
  <c r="J198" i="4"/>
  <c r="I204" i="4"/>
  <c r="G204" i="4"/>
  <c r="C204" i="4"/>
  <c r="J178" i="4"/>
  <c r="I176" i="4"/>
  <c r="G176" i="4"/>
  <c r="E176" i="4"/>
  <c r="C176" i="4"/>
  <c r="J162" i="4"/>
  <c r="H143" i="4"/>
  <c r="H141" i="4" s="1"/>
  <c r="F143" i="4"/>
  <c r="F141" i="4" s="1"/>
  <c r="D143" i="4"/>
  <c r="D141" i="4" s="1"/>
  <c r="J147" i="4"/>
  <c r="J146" i="4"/>
  <c r="J145" i="4"/>
  <c r="G141" i="4"/>
  <c r="E141" i="4"/>
  <c r="C141" i="4"/>
  <c r="J142" i="4"/>
  <c r="J185" i="4"/>
  <c r="H155" i="4"/>
  <c r="F155" i="4"/>
  <c r="D155" i="4"/>
  <c r="J151" i="4"/>
  <c r="J149" i="4"/>
  <c r="H148" i="4"/>
  <c r="F148" i="4"/>
  <c r="D148" i="4"/>
  <c r="J171" i="4"/>
  <c r="I155" i="4"/>
  <c r="G155" i="4"/>
  <c r="E155" i="4"/>
  <c r="C155" i="4"/>
  <c r="I148" i="4"/>
  <c r="G148" i="4"/>
  <c r="E148" i="4"/>
  <c r="C148" i="4"/>
  <c r="J253" i="4"/>
  <c r="J255" i="4"/>
  <c r="G14" i="10"/>
  <c r="G133" i="10"/>
  <c r="I14" i="10"/>
  <c r="I133" i="10"/>
  <c r="D119" i="10"/>
  <c r="E134" i="10"/>
  <c r="D153" i="10"/>
  <c r="F153" i="10"/>
  <c r="H153" i="10"/>
  <c r="J153" i="10"/>
  <c r="D158" i="10"/>
  <c r="K158" i="10" s="1"/>
  <c r="E165" i="10"/>
  <c r="K165" i="10" s="1"/>
  <c r="K186" i="10"/>
  <c r="K188" i="10"/>
  <c r="K195" i="10"/>
  <c r="D193" i="10"/>
  <c r="K193" i="10" s="1"/>
  <c r="K203" i="10"/>
  <c r="D204" i="10"/>
  <c r="D206" i="10"/>
  <c r="K214" i="10"/>
  <c r="K216" i="10"/>
  <c r="K223" i="10"/>
  <c r="D221" i="10"/>
  <c r="K221" i="10" s="1"/>
  <c r="K242" i="10"/>
  <c r="K244" i="10"/>
  <c r="K251" i="10"/>
  <c r="D249" i="10"/>
  <c r="K249" i="10" s="1"/>
  <c r="K230" i="10"/>
  <c r="K237" i="10"/>
  <c r="D235" i="10"/>
  <c r="K235" i="10" s="1"/>
  <c r="K258" i="10"/>
  <c r="K266" i="10"/>
  <c r="K272" i="10"/>
  <c r="D270" i="10"/>
  <c r="D265" i="10"/>
  <c r="F270" i="10"/>
  <c r="F263" i="10" s="1"/>
  <c r="F265" i="10"/>
  <c r="H270" i="10"/>
  <c r="H263" i="10" s="1"/>
  <c r="H265" i="10"/>
  <c r="J270" i="10"/>
  <c r="J263" i="10" s="1"/>
  <c r="J265" i="10"/>
  <c r="H9" i="4" l="1"/>
  <c r="J144" i="4"/>
  <c r="J121" i="4"/>
  <c r="C119" i="4"/>
  <c r="J119" i="4" s="1"/>
  <c r="H12" i="4"/>
  <c r="J204" i="4"/>
  <c r="J197" i="4"/>
  <c r="D12" i="4"/>
  <c r="J206" i="4"/>
  <c r="J199" i="4"/>
  <c r="F12" i="4"/>
  <c r="J20" i="4"/>
  <c r="J49" i="4"/>
  <c r="J21" i="4"/>
  <c r="C14" i="4"/>
  <c r="J14" i="4" s="1"/>
  <c r="J148" i="4"/>
  <c r="J155" i="4"/>
  <c r="J176" i="4"/>
  <c r="J143" i="4"/>
  <c r="J141" i="4"/>
  <c r="D263" i="10"/>
  <c r="K263" i="10" s="1"/>
  <c r="K270" i="10"/>
  <c r="K204" i="10"/>
  <c r="D202" i="10"/>
  <c r="D10" i="10"/>
  <c r="J151" i="10"/>
  <c r="J146" i="10"/>
  <c r="J144" i="10" s="1"/>
  <c r="F151" i="10"/>
  <c r="F146" i="10"/>
  <c r="F144" i="10" s="1"/>
  <c r="E14" i="10"/>
  <c r="E133" i="10"/>
  <c r="K134" i="10"/>
  <c r="K133" i="10" s="1"/>
  <c r="K265" i="10"/>
  <c r="K206" i="10"/>
  <c r="D12" i="10"/>
  <c r="K12" i="10" s="1"/>
  <c r="H151" i="10"/>
  <c r="H146" i="10"/>
  <c r="H144" i="10" s="1"/>
  <c r="K153" i="10"/>
  <c r="D151" i="10"/>
  <c r="K151" i="10" s="1"/>
  <c r="D146" i="10"/>
  <c r="K119" i="10"/>
  <c r="D14" i="10"/>
  <c r="K14" i="10" s="1"/>
  <c r="K146" i="10" l="1"/>
  <c r="D144" i="10"/>
  <c r="K144" i="10" s="1"/>
  <c r="K202" i="10"/>
  <c r="D200" i="10"/>
  <c r="K200" i="10" s="1"/>
  <c r="D8" i="10"/>
  <c r="K10" i="10"/>
  <c r="K8" i="10" l="1"/>
  <c r="D6" i="10"/>
  <c r="K6" i="10" s="1"/>
  <c r="K15" i="8" l="1"/>
  <c r="H167" i="9"/>
  <c r="I167" i="9"/>
  <c r="F46" i="8" s="1"/>
  <c r="J167" i="9"/>
  <c r="K167" i="9"/>
  <c r="L167" i="9"/>
  <c r="M167" i="9"/>
  <c r="H168" i="9"/>
  <c r="I168" i="9"/>
  <c r="J168" i="9"/>
  <c r="K168" i="9"/>
  <c r="L168" i="9"/>
  <c r="M168" i="9"/>
  <c r="H169" i="9"/>
  <c r="I169" i="9"/>
  <c r="J169" i="9"/>
  <c r="K169" i="9"/>
  <c r="L169" i="9"/>
  <c r="M169" i="9"/>
  <c r="G168" i="9"/>
  <c r="G169" i="9"/>
  <c r="G167" i="9"/>
  <c r="D130" i="8"/>
  <c r="D317" i="9"/>
  <c r="E317" i="9"/>
  <c r="F315" i="9"/>
  <c r="D318" i="9"/>
  <c r="E318" i="9"/>
  <c r="D319" i="9"/>
  <c r="E319" i="9"/>
  <c r="D320" i="9"/>
  <c r="E320" i="9"/>
  <c r="H317" i="9"/>
  <c r="I317" i="9"/>
  <c r="F54" i="8" s="1"/>
  <c r="J317" i="9"/>
  <c r="K317" i="9"/>
  <c r="H54" i="8" s="1"/>
  <c r="L317" i="9"/>
  <c r="M317" i="9"/>
  <c r="J54" i="8" s="1"/>
  <c r="I318" i="9"/>
  <c r="F52" i="8" s="1"/>
  <c r="J318" i="9"/>
  <c r="G52" i="8" s="1"/>
  <c r="K318" i="9"/>
  <c r="H52" i="8" s="1"/>
  <c r="L318" i="9"/>
  <c r="I52" i="8" s="1"/>
  <c r="M318" i="9"/>
  <c r="J52" i="8" s="1"/>
  <c r="H319" i="9"/>
  <c r="I319" i="9"/>
  <c r="J319" i="9"/>
  <c r="K319" i="9"/>
  <c r="L319" i="9"/>
  <c r="M319" i="9"/>
  <c r="H320" i="9"/>
  <c r="I320" i="9"/>
  <c r="J320" i="9"/>
  <c r="K320" i="9"/>
  <c r="L320" i="9"/>
  <c r="M320" i="9"/>
  <c r="G318" i="9"/>
  <c r="G319" i="9"/>
  <c r="G320" i="9"/>
  <c r="N320" i="9" s="1"/>
  <c r="G317" i="9"/>
  <c r="D52" i="8"/>
  <c r="E54" i="8"/>
  <c r="G54" i="8"/>
  <c r="I54" i="8"/>
  <c r="D54" i="8"/>
  <c r="N506" i="9"/>
  <c r="N505" i="9"/>
  <c r="N504" i="9"/>
  <c r="N503" i="9"/>
  <c r="M502" i="9"/>
  <c r="M501" i="9" s="1"/>
  <c r="L502" i="9"/>
  <c r="L501" i="9" s="1"/>
  <c r="K502" i="9"/>
  <c r="J502" i="9"/>
  <c r="J501" i="9" s="1"/>
  <c r="I502" i="9"/>
  <c r="I501" i="9" s="1"/>
  <c r="H502" i="9"/>
  <c r="H501" i="9" s="1"/>
  <c r="G502" i="9"/>
  <c r="E502" i="9"/>
  <c r="E501" i="9" s="1"/>
  <c r="D502" i="9"/>
  <c r="K501" i="9"/>
  <c r="G501" i="9"/>
  <c r="F501" i="9"/>
  <c r="D501" i="9"/>
  <c r="N500" i="9"/>
  <c r="N499" i="9"/>
  <c r="N498" i="9"/>
  <c r="N497" i="9"/>
  <c r="M496" i="9"/>
  <c r="M495" i="9" s="1"/>
  <c r="L496" i="9"/>
  <c r="K496" i="9"/>
  <c r="K495" i="9" s="1"/>
  <c r="J496" i="9"/>
  <c r="J495" i="9" s="1"/>
  <c r="I496" i="9"/>
  <c r="I495" i="9" s="1"/>
  <c r="H496" i="9"/>
  <c r="G496" i="9"/>
  <c r="E496" i="9"/>
  <c r="D496" i="9"/>
  <c r="D495" i="9" s="1"/>
  <c r="L495" i="9"/>
  <c r="H495" i="9"/>
  <c r="F495" i="9"/>
  <c r="E495" i="9"/>
  <c r="N494" i="9"/>
  <c r="N493" i="9"/>
  <c r="N492" i="9"/>
  <c r="N491" i="9"/>
  <c r="M490" i="9"/>
  <c r="M489" i="9" s="1"/>
  <c r="L490" i="9"/>
  <c r="L489" i="9" s="1"/>
  <c r="K490" i="9"/>
  <c r="K489" i="9" s="1"/>
  <c r="J490" i="9"/>
  <c r="J489" i="9" s="1"/>
  <c r="I490" i="9"/>
  <c r="I489" i="9" s="1"/>
  <c r="H490" i="9"/>
  <c r="H489" i="9" s="1"/>
  <c r="G490" i="9"/>
  <c r="E490" i="9"/>
  <c r="E489" i="9" s="1"/>
  <c r="D490" i="9"/>
  <c r="G489" i="9"/>
  <c r="F489" i="9"/>
  <c r="D489" i="9"/>
  <c r="N488" i="9"/>
  <c r="N487" i="9"/>
  <c r="N486" i="9"/>
  <c r="N485" i="9"/>
  <c r="M484" i="9"/>
  <c r="M483" i="9" s="1"/>
  <c r="L484" i="9"/>
  <c r="K484" i="9"/>
  <c r="K483" i="9" s="1"/>
  <c r="J484" i="9"/>
  <c r="J483" i="9" s="1"/>
  <c r="I484" i="9"/>
  <c r="I483" i="9" s="1"/>
  <c r="H484" i="9"/>
  <c r="H483" i="9" s="1"/>
  <c r="G484" i="9"/>
  <c r="E484" i="9"/>
  <c r="E483" i="9" s="1"/>
  <c r="D484" i="9"/>
  <c r="L483" i="9"/>
  <c r="F483" i="9"/>
  <c r="D483" i="9"/>
  <c r="N482" i="9"/>
  <c r="N481" i="9"/>
  <c r="N480" i="9"/>
  <c r="N479" i="9"/>
  <c r="M478" i="9"/>
  <c r="M477" i="9" s="1"/>
  <c r="L478" i="9"/>
  <c r="L477" i="9" s="1"/>
  <c r="K478" i="9"/>
  <c r="J478" i="9"/>
  <c r="J477" i="9" s="1"/>
  <c r="I478" i="9"/>
  <c r="I477" i="9" s="1"/>
  <c r="H478" i="9"/>
  <c r="H477" i="9" s="1"/>
  <c r="G478" i="9"/>
  <c r="E478" i="9"/>
  <c r="E477" i="9" s="1"/>
  <c r="D478" i="9"/>
  <c r="K477" i="9"/>
  <c r="G477" i="9"/>
  <c r="F477" i="9"/>
  <c r="D477" i="9"/>
  <c r="N476" i="9"/>
  <c r="N475" i="9"/>
  <c r="N474" i="9"/>
  <c r="N473" i="9"/>
  <c r="M472" i="9"/>
  <c r="M471" i="9" s="1"/>
  <c r="L472" i="9"/>
  <c r="K472" i="9"/>
  <c r="K471" i="9" s="1"/>
  <c r="J472" i="9"/>
  <c r="J471" i="9" s="1"/>
  <c r="I472" i="9"/>
  <c r="I471" i="9" s="1"/>
  <c r="H472" i="9"/>
  <c r="G472" i="9"/>
  <c r="E472" i="9"/>
  <c r="D472" i="9"/>
  <c r="D471" i="9" s="1"/>
  <c r="L471" i="9"/>
  <c r="H471" i="9"/>
  <c r="F471" i="9"/>
  <c r="E471" i="9"/>
  <c r="N470" i="9"/>
  <c r="N469" i="9"/>
  <c r="N468" i="9"/>
  <c r="N467" i="9"/>
  <c r="M466" i="9"/>
  <c r="M465" i="9" s="1"/>
  <c r="L466" i="9"/>
  <c r="L465" i="9" s="1"/>
  <c r="K466" i="9"/>
  <c r="K465" i="9" s="1"/>
  <c r="J466" i="9"/>
  <c r="J465" i="9" s="1"/>
  <c r="I466" i="9"/>
  <c r="I465" i="9" s="1"/>
  <c r="H466" i="9"/>
  <c r="H465" i="9" s="1"/>
  <c r="G466" i="9"/>
  <c r="G465" i="9" s="1"/>
  <c r="E466" i="9"/>
  <c r="D466" i="9"/>
  <c r="D465" i="9" s="1"/>
  <c r="F465" i="9"/>
  <c r="E465" i="9"/>
  <c r="N464" i="9"/>
  <c r="N463" i="9"/>
  <c r="N462" i="9"/>
  <c r="N461" i="9"/>
  <c r="M460" i="9"/>
  <c r="M459" i="9" s="1"/>
  <c r="L460" i="9"/>
  <c r="K460" i="9"/>
  <c r="K459" i="9" s="1"/>
  <c r="J460" i="9"/>
  <c r="I460" i="9"/>
  <c r="I459" i="9" s="1"/>
  <c r="H460" i="9"/>
  <c r="G460" i="9"/>
  <c r="E460" i="9"/>
  <c r="D460" i="9"/>
  <c r="L459" i="9"/>
  <c r="J459" i="9"/>
  <c r="H459" i="9"/>
  <c r="F459" i="9"/>
  <c r="E459" i="9"/>
  <c r="D459" i="9"/>
  <c r="N458" i="9"/>
  <c r="N457" i="9"/>
  <c r="N456" i="9"/>
  <c r="N455" i="9"/>
  <c r="M454" i="9"/>
  <c r="L454" i="9"/>
  <c r="L453" i="9" s="1"/>
  <c r="K454" i="9"/>
  <c r="J454" i="9"/>
  <c r="J453" i="9" s="1"/>
  <c r="I454" i="9"/>
  <c r="H454" i="9"/>
  <c r="H453" i="9" s="1"/>
  <c r="G454" i="9"/>
  <c r="E454" i="9"/>
  <c r="E453" i="9" s="1"/>
  <c r="D454" i="9"/>
  <c r="M453" i="9"/>
  <c r="K453" i="9"/>
  <c r="I453" i="9"/>
  <c r="G453" i="9"/>
  <c r="F453" i="9"/>
  <c r="D453" i="9"/>
  <c r="N452" i="9"/>
  <c r="N451" i="9"/>
  <c r="N450" i="9"/>
  <c r="N449" i="9"/>
  <c r="M448" i="9"/>
  <c r="M447" i="9" s="1"/>
  <c r="L448" i="9"/>
  <c r="K448" i="9"/>
  <c r="K447" i="9" s="1"/>
  <c r="J448" i="9"/>
  <c r="I448" i="9"/>
  <c r="I447" i="9" s="1"/>
  <c r="H448" i="9"/>
  <c r="G448" i="9"/>
  <c r="E448" i="9"/>
  <c r="D448" i="9"/>
  <c r="L447" i="9"/>
  <c r="J447" i="9"/>
  <c r="H447" i="9"/>
  <c r="F447" i="9"/>
  <c r="E447" i="9"/>
  <c r="D447" i="9"/>
  <c r="N446" i="9"/>
  <c r="N445" i="9"/>
  <c r="N444" i="9"/>
  <c r="N443" i="9"/>
  <c r="M442" i="9"/>
  <c r="L442" i="9"/>
  <c r="L441" i="9" s="1"/>
  <c r="K442" i="9"/>
  <c r="J442" i="9"/>
  <c r="J441" i="9" s="1"/>
  <c r="I442" i="9"/>
  <c r="H442" i="9"/>
  <c r="H441" i="9" s="1"/>
  <c r="G442" i="9"/>
  <c r="E442" i="9"/>
  <c r="E441" i="9" s="1"/>
  <c r="D442" i="9"/>
  <c r="M441" i="9"/>
  <c r="K441" i="9"/>
  <c r="I441" i="9"/>
  <c r="G441" i="9"/>
  <c r="F441" i="9"/>
  <c r="D441" i="9"/>
  <c r="N440" i="9"/>
  <c r="N439" i="9"/>
  <c r="N438" i="9"/>
  <c r="N437" i="9"/>
  <c r="M436" i="9"/>
  <c r="M435" i="9" s="1"/>
  <c r="L436" i="9"/>
  <c r="K436" i="9"/>
  <c r="K435" i="9" s="1"/>
  <c r="J436" i="9"/>
  <c r="J435" i="9" s="1"/>
  <c r="I436" i="9"/>
  <c r="I435" i="9" s="1"/>
  <c r="H436" i="9"/>
  <c r="G436" i="9"/>
  <c r="E436" i="9"/>
  <c r="D436" i="9"/>
  <c r="D435" i="9" s="1"/>
  <c r="L435" i="9"/>
  <c r="H435" i="9"/>
  <c r="F435" i="9"/>
  <c r="E435" i="9"/>
  <c r="N434" i="9"/>
  <c r="N433" i="9"/>
  <c r="N432" i="9"/>
  <c r="N431" i="9"/>
  <c r="M430" i="9"/>
  <c r="M429" i="9" s="1"/>
  <c r="L430" i="9"/>
  <c r="L429" i="9" s="1"/>
  <c r="K430" i="9"/>
  <c r="K429" i="9" s="1"/>
  <c r="J430" i="9"/>
  <c r="J429" i="9" s="1"/>
  <c r="I430" i="9"/>
  <c r="I429" i="9" s="1"/>
  <c r="H430" i="9"/>
  <c r="H429" i="9" s="1"/>
  <c r="G430" i="9"/>
  <c r="E430" i="9"/>
  <c r="E429" i="9" s="1"/>
  <c r="D430" i="9"/>
  <c r="G429" i="9"/>
  <c r="F429" i="9"/>
  <c r="D429" i="9"/>
  <c r="N428" i="9"/>
  <c r="N427" i="9"/>
  <c r="N426" i="9"/>
  <c r="N425" i="9"/>
  <c r="M424" i="9"/>
  <c r="M423" i="9" s="1"/>
  <c r="L424" i="9"/>
  <c r="K424" i="9"/>
  <c r="K423" i="9" s="1"/>
  <c r="J424" i="9"/>
  <c r="J423" i="9" s="1"/>
  <c r="I424" i="9"/>
  <c r="I423" i="9" s="1"/>
  <c r="H424" i="9"/>
  <c r="H423" i="9" s="1"/>
  <c r="G424" i="9"/>
  <c r="E424" i="9"/>
  <c r="E423" i="9" s="1"/>
  <c r="D424" i="9"/>
  <c r="D423" i="9" s="1"/>
  <c r="L423" i="9"/>
  <c r="F423" i="9"/>
  <c r="N422" i="9"/>
  <c r="N421" i="9"/>
  <c r="N420" i="9"/>
  <c r="N419" i="9"/>
  <c r="M418" i="9"/>
  <c r="M417" i="9" s="1"/>
  <c r="L418" i="9"/>
  <c r="L417" i="9" s="1"/>
  <c r="K418" i="9"/>
  <c r="J418" i="9"/>
  <c r="J417" i="9" s="1"/>
  <c r="I418" i="9"/>
  <c r="I417" i="9" s="1"/>
  <c r="H418" i="9"/>
  <c r="H417" i="9" s="1"/>
  <c r="G418" i="9"/>
  <c r="E418" i="9"/>
  <c r="E417" i="9" s="1"/>
  <c r="D418" i="9"/>
  <c r="K417" i="9"/>
  <c r="G417" i="9"/>
  <c r="F417" i="9"/>
  <c r="D417" i="9"/>
  <c r="N416" i="9"/>
  <c r="N415" i="9"/>
  <c r="N414" i="9"/>
  <c r="N413" i="9"/>
  <c r="M412" i="9"/>
  <c r="M411" i="9" s="1"/>
  <c r="L412" i="9"/>
  <c r="K412" i="9"/>
  <c r="K411" i="9" s="1"/>
  <c r="J412" i="9"/>
  <c r="J411" i="9" s="1"/>
  <c r="I412" i="9"/>
  <c r="I411" i="9" s="1"/>
  <c r="H412" i="9"/>
  <c r="G412" i="9"/>
  <c r="E412" i="9"/>
  <c r="D412" i="9"/>
  <c r="L411" i="9"/>
  <c r="H411" i="9"/>
  <c r="F411" i="9"/>
  <c r="E411" i="9"/>
  <c r="D411" i="9"/>
  <c r="N410" i="9"/>
  <c r="N409" i="9"/>
  <c r="N408" i="9"/>
  <c r="N407" i="9"/>
  <c r="M406" i="9"/>
  <c r="M405" i="9" s="1"/>
  <c r="L406" i="9"/>
  <c r="L405" i="9" s="1"/>
  <c r="K406" i="9"/>
  <c r="K405" i="9" s="1"/>
  <c r="J406" i="9"/>
  <c r="I406" i="9"/>
  <c r="I405" i="9" s="1"/>
  <c r="H406" i="9"/>
  <c r="G406" i="9"/>
  <c r="G405" i="9" s="1"/>
  <c r="E406" i="9"/>
  <c r="E405" i="9" s="1"/>
  <c r="D406" i="9"/>
  <c r="D405" i="9" s="1"/>
  <c r="J405" i="9"/>
  <c r="H405" i="9"/>
  <c r="F405" i="9"/>
  <c r="N404" i="9"/>
  <c r="N403" i="9"/>
  <c r="N402" i="9"/>
  <c r="N401" i="9"/>
  <c r="M400" i="9"/>
  <c r="L400" i="9"/>
  <c r="L399" i="9" s="1"/>
  <c r="K400" i="9"/>
  <c r="J400" i="9"/>
  <c r="J399" i="9" s="1"/>
  <c r="I400" i="9"/>
  <c r="H400" i="9"/>
  <c r="H399" i="9" s="1"/>
  <c r="G400" i="9"/>
  <c r="E400" i="9"/>
  <c r="E399" i="9" s="1"/>
  <c r="D400" i="9"/>
  <c r="M399" i="9"/>
  <c r="K399" i="9"/>
  <c r="I399" i="9"/>
  <c r="G399" i="9"/>
  <c r="F399" i="9"/>
  <c r="D399" i="9"/>
  <c r="N398" i="9"/>
  <c r="N397" i="9"/>
  <c r="N396" i="9"/>
  <c r="N395" i="9"/>
  <c r="M394" i="9"/>
  <c r="M393" i="9" s="1"/>
  <c r="L394" i="9"/>
  <c r="L393" i="9" s="1"/>
  <c r="K394" i="9"/>
  <c r="K393" i="9" s="1"/>
  <c r="J394" i="9"/>
  <c r="J393" i="9" s="1"/>
  <c r="I394" i="9"/>
  <c r="I393" i="9" s="1"/>
  <c r="H394" i="9"/>
  <c r="H393" i="9" s="1"/>
  <c r="G394" i="9"/>
  <c r="E394" i="9"/>
  <c r="E393" i="9" s="1"/>
  <c r="D394" i="9"/>
  <c r="F393" i="9"/>
  <c r="D393" i="9"/>
  <c r="N392" i="9"/>
  <c r="N391" i="9"/>
  <c r="N390" i="9"/>
  <c r="N389" i="9"/>
  <c r="M388" i="9"/>
  <c r="M387" i="9" s="1"/>
  <c r="L388" i="9"/>
  <c r="L387" i="9" s="1"/>
  <c r="K388" i="9"/>
  <c r="J388" i="9"/>
  <c r="J387" i="9" s="1"/>
  <c r="I388" i="9"/>
  <c r="I387" i="9" s="1"/>
  <c r="H388" i="9"/>
  <c r="H387" i="9" s="1"/>
  <c r="G388" i="9"/>
  <c r="E388" i="9"/>
  <c r="E387" i="9" s="1"/>
  <c r="D388" i="9"/>
  <c r="K387" i="9"/>
  <c r="G387" i="9"/>
  <c r="F387" i="9"/>
  <c r="D387" i="9"/>
  <c r="N386" i="9"/>
  <c r="N385" i="9"/>
  <c r="N384" i="9"/>
  <c r="N383" i="9"/>
  <c r="M382" i="9"/>
  <c r="M381" i="9" s="1"/>
  <c r="L382" i="9"/>
  <c r="K382" i="9"/>
  <c r="K381" i="9" s="1"/>
  <c r="J382" i="9"/>
  <c r="J381" i="9" s="1"/>
  <c r="I382" i="9"/>
  <c r="I381" i="9" s="1"/>
  <c r="H382" i="9"/>
  <c r="G382" i="9"/>
  <c r="E382" i="9"/>
  <c r="D382" i="9"/>
  <c r="D381" i="9" s="1"/>
  <c r="L381" i="9"/>
  <c r="H381" i="9"/>
  <c r="F381" i="9"/>
  <c r="E381" i="9"/>
  <c r="N380" i="9"/>
  <c r="N379" i="9"/>
  <c r="N378" i="9"/>
  <c r="N377" i="9"/>
  <c r="M376" i="9"/>
  <c r="M375" i="9" s="1"/>
  <c r="L376" i="9"/>
  <c r="L375" i="9" s="1"/>
  <c r="K376" i="9"/>
  <c r="K375" i="9" s="1"/>
  <c r="J376" i="9"/>
  <c r="J375" i="9" s="1"/>
  <c r="I376" i="9"/>
  <c r="I375" i="9" s="1"/>
  <c r="H376" i="9"/>
  <c r="H375" i="9" s="1"/>
  <c r="G376" i="9"/>
  <c r="E376" i="9"/>
  <c r="E375" i="9" s="1"/>
  <c r="D376" i="9"/>
  <c r="D375" i="9" s="1"/>
  <c r="G375" i="9"/>
  <c r="F375" i="9"/>
  <c r="N374" i="9"/>
  <c r="N373" i="9"/>
  <c r="H372" i="9"/>
  <c r="N372" i="9" s="1"/>
  <c r="N371" i="9"/>
  <c r="M370" i="9"/>
  <c r="M369" i="9" s="1"/>
  <c r="L370" i="9"/>
  <c r="K370" i="9"/>
  <c r="K369" i="9" s="1"/>
  <c r="J370" i="9"/>
  <c r="J369" i="9" s="1"/>
  <c r="I370" i="9"/>
  <c r="I369" i="9" s="1"/>
  <c r="H370" i="9"/>
  <c r="H369" i="9" s="1"/>
  <c r="G370" i="9"/>
  <c r="E370" i="9"/>
  <c r="E369" i="9" s="1"/>
  <c r="D370" i="9"/>
  <c r="D369" i="9" s="1"/>
  <c r="L369" i="9"/>
  <c r="F369" i="9"/>
  <c r="N368" i="9"/>
  <c r="N367" i="9"/>
  <c r="N366" i="9"/>
  <c r="N365" i="9"/>
  <c r="M364" i="9"/>
  <c r="M363" i="9" s="1"/>
  <c r="L364" i="9"/>
  <c r="L363" i="9" s="1"/>
  <c r="K364" i="9"/>
  <c r="J364" i="9"/>
  <c r="J363" i="9" s="1"/>
  <c r="I364" i="9"/>
  <c r="I363" i="9" s="1"/>
  <c r="H364" i="9"/>
  <c r="H363" i="9" s="1"/>
  <c r="G364" i="9"/>
  <c r="E364" i="9"/>
  <c r="E363" i="9" s="1"/>
  <c r="D364" i="9"/>
  <c r="K363" i="9"/>
  <c r="G363" i="9"/>
  <c r="F363" i="9"/>
  <c r="D363" i="9"/>
  <c r="N362" i="9"/>
  <c r="N361" i="9"/>
  <c r="N360" i="9"/>
  <c r="N359" i="9"/>
  <c r="M358" i="9"/>
  <c r="M357" i="9" s="1"/>
  <c r="L358" i="9"/>
  <c r="K358" i="9"/>
  <c r="K357" i="9" s="1"/>
  <c r="J358" i="9"/>
  <c r="J357" i="9" s="1"/>
  <c r="I358" i="9"/>
  <c r="I357" i="9" s="1"/>
  <c r="H358" i="9"/>
  <c r="G358" i="9"/>
  <c r="E358" i="9"/>
  <c r="D358" i="9"/>
  <c r="D357" i="9" s="1"/>
  <c r="L357" i="9"/>
  <c r="H357" i="9"/>
  <c r="F357" i="9"/>
  <c r="E357" i="9"/>
  <c r="N356" i="9"/>
  <c r="N355" i="9"/>
  <c r="N354" i="9"/>
  <c r="N353" i="9"/>
  <c r="M352" i="9"/>
  <c r="M351" i="9" s="1"/>
  <c r="L352" i="9"/>
  <c r="L351" i="9" s="1"/>
  <c r="K352" i="9"/>
  <c r="K351" i="9" s="1"/>
  <c r="J352" i="9"/>
  <c r="J351" i="9" s="1"/>
  <c r="I352" i="9"/>
  <c r="I351" i="9" s="1"/>
  <c r="H352" i="9"/>
  <c r="H351" i="9" s="1"/>
  <c r="G352" i="9"/>
  <c r="E352" i="9"/>
  <c r="E351" i="9" s="1"/>
  <c r="D352" i="9"/>
  <c r="G351" i="9"/>
  <c r="F351" i="9"/>
  <c r="D351" i="9"/>
  <c r="N350" i="9"/>
  <c r="N349" i="9"/>
  <c r="N348" i="9"/>
  <c r="N347" i="9"/>
  <c r="M346" i="9"/>
  <c r="M345" i="9" s="1"/>
  <c r="L346" i="9"/>
  <c r="K346" i="9"/>
  <c r="K345" i="9" s="1"/>
  <c r="J346" i="9"/>
  <c r="J345" i="9" s="1"/>
  <c r="I346" i="9"/>
  <c r="I345" i="9" s="1"/>
  <c r="H346" i="9"/>
  <c r="H345" i="9" s="1"/>
  <c r="G346" i="9"/>
  <c r="E346" i="9"/>
  <c r="E345" i="9" s="1"/>
  <c r="D346" i="9"/>
  <c r="L345" i="9"/>
  <c r="F345" i="9"/>
  <c r="D345" i="9"/>
  <c r="N344" i="9"/>
  <c r="N343" i="9"/>
  <c r="N342" i="9"/>
  <c r="N341" i="9"/>
  <c r="M340" i="9"/>
  <c r="M339" i="9" s="1"/>
  <c r="L340" i="9"/>
  <c r="L339" i="9" s="1"/>
  <c r="K340" i="9"/>
  <c r="J340" i="9"/>
  <c r="J339" i="9" s="1"/>
  <c r="I340" i="9"/>
  <c r="I339" i="9" s="1"/>
  <c r="H340" i="9"/>
  <c r="H339" i="9" s="1"/>
  <c r="G340" i="9"/>
  <c r="E340" i="9"/>
  <c r="E339" i="9" s="1"/>
  <c r="D340" i="9"/>
  <c r="K339" i="9"/>
  <c r="G339" i="9"/>
  <c r="F339" i="9"/>
  <c r="D339" i="9"/>
  <c r="N338" i="9"/>
  <c r="N337" i="9"/>
  <c r="N336" i="9"/>
  <c r="N335" i="9"/>
  <c r="M334" i="9"/>
  <c r="M333" i="9" s="1"/>
  <c r="L334" i="9"/>
  <c r="K334" i="9"/>
  <c r="K333" i="9" s="1"/>
  <c r="J334" i="9"/>
  <c r="J333" i="9" s="1"/>
  <c r="I334" i="9"/>
  <c r="I333" i="9" s="1"/>
  <c r="H334" i="9"/>
  <c r="G334" i="9"/>
  <c r="E334" i="9"/>
  <c r="D334" i="9"/>
  <c r="D333" i="9" s="1"/>
  <c r="L333" i="9"/>
  <c r="H333" i="9"/>
  <c r="F333" i="9"/>
  <c r="E333" i="9"/>
  <c r="N332" i="9"/>
  <c r="N331" i="9"/>
  <c r="N330" i="9"/>
  <c r="N329" i="9"/>
  <c r="M328" i="9"/>
  <c r="M327" i="9" s="1"/>
  <c r="L328" i="9"/>
  <c r="L327" i="9" s="1"/>
  <c r="K328" i="9"/>
  <c r="K327" i="9" s="1"/>
  <c r="J328" i="9"/>
  <c r="J327" i="9" s="1"/>
  <c r="I328" i="9"/>
  <c r="I327" i="9" s="1"/>
  <c r="H328" i="9"/>
  <c r="H327" i="9" s="1"/>
  <c r="G328" i="9"/>
  <c r="G327" i="9" s="1"/>
  <c r="E328" i="9"/>
  <c r="E327" i="9" s="1"/>
  <c r="D328" i="9"/>
  <c r="D327" i="9" s="1"/>
  <c r="F327" i="9"/>
  <c r="N326" i="9"/>
  <c r="N325" i="9"/>
  <c r="N324" i="9"/>
  <c r="N323" i="9"/>
  <c r="M322" i="9"/>
  <c r="M321" i="9" s="1"/>
  <c r="L322" i="9"/>
  <c r="K322" i="9"/>
  <c r="K321" i="9" s="1"/>
  <c r="J322" i="9"/>
  <c r="J321" i="9" s="1"/>
  <c r="I322" i="9"/>
  <c r="I321" i="9" s="1"/>
  <c r="H322" i="9"/>
  <c r="H321" i="9" s="1"/>
  <c r="G322" i="9"/>
  <c r="E322" i="9"/>
  <c r="E321" i="9" s="1"/>
  <c r="D322" i="9"/>
  <c r="D321" i="9" s="1"/>
  <c r="L321" i="9"/>
  <c r="F321" i="9"/>
  <c r="N314" i="9"/>
  <c r="N313" i="9"/>
  <c r="N312" i="9"/>
  <c r="N311" i="9"/>
  <c r="M310" i="9"/>
  <c r="M309" i="9" s="1"/>
  <c r="L310" i="9"/>
  <c r="L309" i="9" s="1"/>
  <c r="K310" i="9"/>
  <c r="K309" i="9" s="1"/>
  <c r="J310" i="9"/>
  <c r="J309" i="9" s="1"/>
  <c r="I310" i="9"/>
  <c r="I309" i="9" s="1"/>
  <c r="H310" i="9"/>
  <c r="G310" i="9"/>
  <c r="G309" i="9" s="1"/>
  <c r="E310" i="9"/>
  <c r="E309" i="9" s="1"/>
  <c r="D310" i="9"/>
  <c r="D309" i="9" s="1"/>
  <c r="F309" i="9"/>
  <c r="N308" i="9"/>
  <c r="N307" i="9"/>
  <c r="N306" i="9"/>
  <c r="N305" i="9"/>
  <c r="M304" i="9"/>
  <c r="L304" i="9"/>
  <c r="L303" i="9" s="1"/>
  <c r="K304" i="9"/>
  <c r="J304" i="9"/>
  <c r="J303" i="9" s="1"/>
  <c r="I304" i="9"/>
  <c r="H304" i="9"/>
  <c r="H303" i="9" s="1"/>
  <c r="G304" i="9"/>
  <c r="E304" i="9"/>
  <c r="E303" i="9" s="1"/>
  <c r="D304" i="9"/>
  <c r="D303" i="9" s="1"/>
  <c r="M303" i="9"/>
  <c r="K303" i="9"/>
  <c r="I303" i="9"/>
  <c r="G303" i="9"/>
  <c r="F303" i="9"/>
  <c r="N302" i="9"/>
  <c r="N301" i="9"/>
  <c r="N300" i="9"/>
  <c r="N299" i="9"/>
  <c r="M298" i="9"/>
  <c r="M297" i="9" s="1"/>
  <c r="L298" i="9"/>
  <c r="L297" i="9" s="1"/>
  <c r="K298" i="9"/>
  <c r="K297" i="9" s="1"/>
  <c r="J298" i="9"/>
  <c r="J297" i="9" s="1"/>
  <c r="I298" i="9"/>
  <c r="I297" i="9" s="1"/>
  <c r="H298" i="9"/>
  <c r="H297" i="9" s="1"/>
  <c r="G298" i="9"/>
  <c r="E298" i="9"/>
  <c r="E297" i="9" s="1"/>
  <c r="D298" i="9"/>
  <c r="G297" i="9"/>
  <c r="F297" i="9"/>
  <c r="D297" i="9"/>
  <c r="N296" i="9"/>
  <c r="N295" i="9"/>
  <c r="N294" i="9"/>
  <c r="N293" i="9"/>
  <c r="M292" i="9"/>
  <c r="M291" i="9" s="1"/>
  <c r="L292" i="9"/>
  <c r="K292" i="9"/>
  <c r="K291" i="9" s="1"/>
  <c r="J292" i="9"/>
  <c r="J291" i="9" s="1"/>
  <c r="I292" i="9"/>
  <c r="I291" i="9" s="1"/>
  <c r="H292" i="9"/>
  <c r="H291" i="9" s="1"/>
  <c r="G292" i="9"/>
  <c r="E292" i="9"/>
  <c r="E291" i="9" s="1"/>
  <c r="D292" i="9"/>
  <c r="D291" i="9" s="1"/>
  <c r="L291" i="9"/>
  <c r="F291" i="9"/>
  <c r="N290" i="9"/>
  <c r="N289" i="9"/>
  <c r="N288" i="9"/>
  <c r="N287" i="9"/>
  <c r="M286" i="9"/>
  <c r="M285" i="9" s="1"/>
  <c r="L286" i="9"/>
  <c r="K286" i="9"/>
  <c r="K285" i="9" s="1"/>
  <c r="J286" i="9"/>
  <c r="J285" i="9" s="1"/>
  <c r="I286" i="9"/>
  <c r="I285" i="9" s="1"/>
  <c r="H286" i="9"/>
  <c r="G286" i="9"/>
  <c r="G285" i="9" s="1"/>
  <c r="E286" i="9"/>
  <c r="E285" i="9" s="1"/>
  <c r="D286" i="9"/>
  <c r="D285" i="9" s="1"/>
  <c r="L285" i="9"/>
  <c r="H285" i="9"/>
  <c r="F285" i="9"/>
  <c r="N284" i="9"/>
  <c r="N283" i="9"/>
  <c r="N282" i="9"/>
  <c r="N281" i="9"/>
  <c r="M280" i="9"/>
  <c r="M279" i="9" s="1"/>
  <c r="L280" i="9"/>
  <c r="K280" i="9"/>
  <c r="K279" i="9" s="1"/>
  <c r="J280" i="9"/>
  <c r="J279" i="9" s="1"/>
  <c r="I280" i="9"/>
  <c r="I279" i="9" s="1"/>
  <c r="H280" i="9"/>
  <c r="G280" i="9"/>
  <c r="E280" i="9"/>
  <c r="D280" i="9"/>
  <c r="D279" i="9" s="1"/>
  <c r="L279" i="9"/>
  <c r="H279" i="9"/>
  <c r="F279" i="9"/>
  <c r="E279" i="9"/>
  <c r="N278" i="9"/>
  <c r="N277" i="9"/>
  <c r="N276" i="9"/>
  <c r="N275" i="9"/>
  <c r="M274" i="9"/>
  <c r="M273" i="9" s="1"/>
  <c r="L274" i="9"/>
  <c r="L273" i="9" s="1"/>
  <c r="K274" i="9"/>
  <c r="K273" i="9" s="1"/>
  <c r="J274" i="9"/>
  <c r="J273" i="9" s="1"/>
  <c r="I274" i="9"/>
  <c r="I273" i="9" s="1"/>
  <c r="H274" i="9"/>
  <c r="H273" i="9" s="1"/>
  <c r="G274" i="9"/>
  <c r="E274" i="9"/>
  <c r="E273" i="9" s="1"/>
  <c r="D274" i="9"/>
  <c r="G273" i="9"/>
  <c r="F273" i="9"/>
  <c r="D273" i="9"/>
  <c r="N272" i="9"/>
  <c r="N271" i="9"/>
  <c r="N270" i="9"/>
  <c r="N269" i="9"/>
  <c r="M268" i="9"/>
  <c r="L268" i="9"/>
  <c r="L267" i="9" s="1"/>
  <c r="K268" i="9"/>
  <c r="J268" i="9"/>
  <c r="J267" i="9" s="1"/>
  <c r="I268" i="9"/>
  <c r="H268" i="9"/>
  <c r="H267" i="9" s="1"/>
  <c r="G268" i="9"/>
  <c r="E268" i="9"/>
  <c r="E267" i="9" s="1"/>
  <c r="D268" i="9"/>
  <c r="M267" i="9"/>
  <c r="K267" i="9"/>
  <c r="I267" i="9"/>
  <c r="G267" i="9"/>
  <c r="F267" i="9"/>
  <c r="D267" i="9"/>
  <c r="N266" i="9"/>
  <c r="N265" i="9"/>
  <c r="N264" i="9"/>
  <c r="N263" i="9"/>
  <c r="M262" i="9"/>
  <c r="M261" i="9" s="1"/>
  <c r="L262" i="9"/>
  <c r="K262" i="9"/>
  <c r="K261" i="9" s="1"/>
  <c r="J262" i="9"/>
  <c r="J261" i="9" s="1"/>
  <c r="I262" i="9"/>
  <c r="I261" i="9" s="1"/>
  <c r="H262" i="9"/>
  <c r="G262" i="9"/>
  <c r="E262" i="9"/>
  <c r="D262" i="9"/>
  <c r="D261" i="9" s="1"/>
  <c r="L261" i="9"/>
  <c r="H261" i="9"/>
  <c r="F261" i="9"/>
  <c r="E261" i="9"/>
  <c r="N260" i="9"/>
  <c r="N259" i="9"/>
  <c r="N258" i="9"/>
  <c r="N257" i="9"/>
  <c r="M256" i="9"/>
  <c r="M255" i="9" s="1"/>
  <c r="L256" i="9"/>
  <c r="L255" i="9" s="1"/>
  <c r="K256" i="9"/>
  <c r="K255" i="9" s="1"/>
  <c r="J256" i="9"/>
  <c r="J255" i="9" s="1"/>
  <c r="I256" i="9"/>
  <c r="I255" i="9" s="1"/>
  <c r="H256" i="9"/>
  <c r="H255" i="9" s="1"/>
  <c r="G256" i="9"/>
  <c r="E256" i="9"/>
  <c r="E255" i="9" s="1"/>
  <c r="D256" i="9"/>
  <c r="G255" i="9"/>
  <c r="F255" i="9"/>
  <c r="D255" i="9"/>
  <c r="N254" i="9"/>
  <c r="N253" i="9"/>
  <c r="N252" i="9"/>
  <c r="N251" i="9"/>
  <c r="M250" i="9"/>
  <c r="M249" i="9" s="1"/>
  <c r="L250" i="9"/>
  <c r="K250" i="9"/>
  <c r="K249" i="9" s="1"/>
  <c r="J250" i="9"/>
  <c r="J249" i="9" s="1"/>
  <c r="I250" i="9"/>
  <c r="I249" i="9" s="1"/>
  <c r="H250" i="9"/>
  <c r="H249" i="9" s="1"/>
  <c r="G250" i="9"/>
  <c r="E250" i="9"/>
  <c r="E249" i="9" s="1"/>
  <c r="D250" i="9"/>
  <c r="D249" i="9" s="1"/>
  <c r="L249" i="9"/>
  <c r="F249" i="9"/>
  <c r="N248" i="9"/>
  <c r="N247" i="9"/>
  <c r="N246" i="9"/>
  <c r="N245" i="9"/>
  <c r="M244" i="9"/>
  <c r="M243" i="9" s="1"/>
  <c r="L244" i="9"/>
  <c r="L243" i="9" s="1"/>
  <c r="K244" i="9"/>
  <c r="J244" i="9"/>
  <c r="J243" i="9" s="1"/>
  <c r="I244" i="9"/>
  <c r="I243" i="9" s="1"/>
  <c r="H244" i="9"/>
  <c r="H243" i="9" s="1"/>
  <c r="G244" i="9"/>
  <c r="E244" i="9"/>
  <c r="E243" i="9" s="1"/>
  <c r="D244" i="9"/>
  <c r="D243" i="9" s="1"/>
  <c r="K243" i="9"/>
  <c r="G243" i="9"/>
  <c r="F243" i="9"/>
  <c r="N242" i="9"/>
  <c r="N241" i="9"/>
  <c r="N240" i="9"/>
  <c r="N239" i="9"/>
  <c r="M238" i="9"/>
  <c r="M237" i="9" s="1"/>
  <c r="L238" i="9"/>
  <c r="K238" i="9"/>
  <c r="K237" i="9" s="1"/>
  <c r="J238" i="9"/>
  <c r="J237" i="9" s="1"/>
  <c r="I238" i="9"/>
  <c r="I237" i="9" s="1"/>
  <c r="H238" i="9"/>
  <c r="G238" i="9"/>
  <c r="E238" i="9"/>
  <c r="D238" i="9"/>
  <c r="L237" i="9"/>
  <c r="H237" i="9"/>
  <c r="F237" i="9"/>
  <c r="E237" i="9"/>
  <c r="D237" i="9"/>
  <c r="N236" i="9"/>
  <c r="N235" i="9"/>
  <c r="N234" i="9"/>
  <c r="N233" i="9"/>
  <c r="M232" i="9"/>
  <c r="M231" i="9" s="1"/>
  <c r="L232" i="9"/>
  <c r="L231" i="9" s="1"/>
  <c r="K232" i="9"/>
  <c r="J232" i="9"/>
  <c r="J231" i="9" s="1"/>
  <c r="I232" i="9"/>
  <c r="I231" i="9" s="1"/>
  <c r="H232" i="9"/>
  <c r="H231" i="9" s="1"/>
  <c r="G232" i="9"/>
  <c r="E232" i="9"/>
  <c r="E231" i="9" s="1"/>
  <c r="D232" i="9"/>
  <c r="K231" i="9"/>
  <c r="G231" i="9"/>
  <c r="F231" i="9"/>
  <c r="D231" i="9"/>
  <c r="N230" i="9"/>
  <c r="N229" i="9"/>
  <c r="N228" i="9"/>
  <c r="N227" i="9"/>
  <c r="M226" i="9"/>
  <c r="M225" i="9" s="1"/>
  <c r="L226" i="9"/>
  <c r="K226" i="9"/>
  <c r="K225" i="9" s="1"/>
  <c r="J226" i="9"/>
  <c r="J225" i="9" s="1"/>
  <c r="I226" i="9"/>
  <c r="I225" i="9" s="1"/>
  <c r="H226" i="9"/>
  <c r="G226" i="9"/>
  <c r="E226" i="9"/>
  <c r="D226" i="9"/>
  <c r="D225" i="9" s="1"/>
  <c r="L225" i="9"/>
  <c r="H225" i="9"/>
  <c r="F225" i="9"/>
  <c r="E225" i="9"/>
  <c r="N224" i="9"/>
  <c r="N223" i="9"/>
  <c r="N222" i="9"/>
  <c r="N221" i="9"/>
  <c r="M220" i="9"/>
  <c r="M219" i="9" s="1"/>
  <c r="L220" i="9"/>
  <c r="L219" i="9" s="1"/>
  <c r="K220" i="9"/>
  <c r="J220" i="9"/>
  <c r="J219" i="9" s="1"/>
  <c r="I220" i="9"/>
  <c r="I219" i="9" s="1"/>
  <c r="H220" i="9"/>
  <c r="H219" i="9" s="1"/>
  <c r="G220" i="9"/>
  <c r="E220" i="9"/>
  <c r="E219" i="9" s="1"/>
  <c r="D220" i="9"/>
  <c r="K219" i="9"/>
  <c r="G219" i="9"/>
  <c r="F219" i="9"/>
  <c r="D219" i="9"/>
  <c r="N218" i="9"/>
  <c r="N217" i="9"/>
  <c r="N216" i="9"/>
  <c r="N215" i="9"/>
  <c r="M214" i="9"/>
  <c r="M213" i="9" s="1"/>
  <c r="L214" i="9"/>
  <c r="K214" i="9"/>
  <c r="K213" i="9" s="1"/>
  <c r="J214" i="9"/>
  <c r="J213" i="9" s="1"/>
  <c r="I214" i="9"/>
  <c r="I213" i="9" s="1"/>
  <c r="H214" i="9"/>
  <c r="H213" i="9" s="1"/>
  <c r="G214" i="9"/>
  <c r="E214" i="9"/>
  <c r="E213" i="9" s="1"/>
  <c r="D214" i="9"/>
  <c r="D213" i="9" s="1"/>
  <c r="L213" i="9"/>
  <c r="F213" i="9"/>
  <c r="N212" i="9"/>
  <c r="N211" i="9"/>
  <c r="N210" i="9"/>
  <c r="N209" i="9"/>
  <c r="M208" i="9"/>
  <c r="M207" i="9" s="1"/>
  <c r="L208" i="9"/>
  <c r="L207" i="9" s="1"/>
  <c r="K208" i="9"/>
  <c r="K207" i="9" s="1"/>
  <c r="J208" i="9"/>
  <c r="J207" i="9" s="1"/>
  <c r="I208" i="9"/>
  <c r="I207" i="9" s="1"/>
  <c r="H208" i="9"/>
  <c r="H207" i="9" s="1"/>
  <c r="G208" i="9"/>
  <c r="G207" i="9" s="1"/>
  <c r="E208" i="9"/>
  <c r="E207" i="9" s="1"/>
  <c r="D208" i="9"/>
  <c r="D207" i="9" s="1"/>
  <c r="F207" i="9"/>
  <c r="N206" i="9"/>
  <c r="N205" i="9"/>
  <c r="N204" i="9"/>
  <c r="N203" i="9"/>
  <c r="M202" i="9"/>
  <c r="M201" i="9" s="1"/>
  <c r="L202" i="9"/>
  <c r="K202" i="9"/>
  <c r="K201" i="9" s="1"/>
  <c r="J202" i="9"/>
  <c r="J201" i="9" s="1"/>
  <c r="I202" i="9"/>
  <c r="I201" i="9" s="1"/>
  <c r="H202" i="9"/>
  <c r="H201" i="9" s="1"/>
  <c r="G202" i="9"/>
  <c r="E202" i="9"/>
  <c r="E201" i="9" s="1"/>
  <c r="D202" i="9"/>
  <c r="D201" i="9" s="1"/>
  <c r="L201" i="9"/>
  <c r="F201" i="9"/>
  <c r="N200" i="9"/>
  <c r="N199" i="9"/>
  <c r="N198" i="9"/>
  <c r="N197" i="9"/>
  <c r="M196" i="9"/>
  <c r="M195" i="9" s="1"/>
  <c r="L196" i="9"/>
  <c r="L195" i="9" s="1"/>
  <c r="K196" i="9"/>
  <c r="K195" i="9" s="1"/>
  <c r="J196" i="9"/>
  <c r="J195" i="9" s="1"/>
  <c r="I196" i="9"/>
  <c r="I195" i="9" s="1"/>
  <c r="H196" i="9"/>
  <c r="H195" i="9" s="1"/>
  <c r="G196" i="9"/>
  <c r="E196" i="9"/>
  <c r="E195" i="9" s="1"/>
  <c r="D196" i="9"/>
  <c r="D195" i="9" s="1"/>
  <c r="G195" i="9"/>
  <c r="F195" i="9"/>
  <c r="M194" i="9"/>
  <c r="M170" i="9" s="1"/>
  <c r="L194" i="9"/>
  <c r="L170" i="9" s="1"/>
  <c r="K194" i="9"/>
  <c r="K170" i="9" s="1"/>
  <c r="J194" i="9"/>
  <c r="J170" i="9" s="1"/>
  <c r="I194" i="9"/>
  <c r="I170" i="9" s="1"/>
  <c r="H194" i="9"/>
  <c r="H170" i="9" s="1"/>
  <c r="G194" i="9"/>
  <c r="F194" i="9"/>
  <c r="E194" i="9"/>
  <c r="E190" i="9" s="1"/>
  <c r="E189" i="9" s="1"/>
  <c r="N193" i="9"/>
  <c r="N192" i="9"/>
  <c r="N191" i="9"/>
  <c r="M190" i="9"/>
  <c r="M189" i="9" s="1"/>
  <c r="L190" i="9"/>
  <c r="K190" i="9"/>
  <c r="K189" i="9" s="1"/>
  <c r="J190" i="9"/>
  <c r="I190" i="9"/>
  <c r="I189" i="9" s="1"/>
  <c r="H190" i="9"/>
  <c r="G190" i="9"/>
  <c r="D190" i="9"/>
  <c r="L189" i="9"/>
  <c r="J189" i="9"/>
  <c r="H189" i="9"/>
  <c r="F189" i="9"/>
  <c r="D189" i="9"/>
  <c r="N188" i="9"/>
  <c r="N187" i="9"/>
  <c r="N186" i="9"/>
  <c r="N185" i="9"/>
  <c r="M184" i="9"/>
  <c r="L184" i="9"/>
  <c r="L183" i="9" s="1"/>
  <c r="K184" i="9"/>
  <c r="J184" i="9"/>
  <c r="J183" i="9" s="1"/>
  <c r="I184" i="9"/>
  <c r="H184" i="9"/>
  <c r="H183" i="9" s="1"/>
  <c r="G184" i="9"/>
  <c r="E184" i="9"/>
  <c r="E183" i="9" s="1"/>
  <c r="D184" i="9"/>
  <c r="M183" i="9"/>
  <c r="K183" i="9"/>
  <c r="I183" i="9"/>
  <c r="G183" i="9"/>
  <c r="F183" i="9"/>
  <c r="D183" i="9"/>
  <c r="N182" i="9"/>
  <c r="N181" i="9"/>
  <c r="N180" i="9"/>
  <c r="N179" i="9"/>
  <c r="M178" i="9"/>
  <c r="M177" i="9" s="1"/>
  <c r="L178" i="9"/>
  <c r="K178" i="9"/>
  <c r="K177" i="9" s="1"/>
  <c r="J178" i="9"/>
  <c r="I178" i="9"/>
  <c r="I177" i="9" s="1"/>
  <c r="H178" i="9"/>
  <c r="G178" i="9"/>
  <c r="E178" i="9"/>
  <c r="D178" i="9"/>
  <c r="L177" i="9"/>
  <c r="J177" i="9"/>
  <c r="H177" i="9"/>
  <c r="F177" i="9"/>
  <c r="E177" i="9"/>
  <c r="D177" i="9"/>
  <c r="N176" i="9"/>
  <c r="N175" i="9"/>
  <c r="N174" i="9"/>
  <c r="N173" i="9"/>
  <c r="M172" i="9"/>
  <c r="L172" i="9"/>
  <c r="L171" i="9" s="1"/>
  <c r="K172" i="9"/>
  <c r="J172" i="9"/>
  <c r="J171" i="9" s="1"/>
  <c r="I172" i="9"/>
  <c r="H172" i="9"/>
  <c r="H171" i="9" s="1"/>
  <c r="G172" i="9"/>
  <c r="E172" i="9"/>
  <c r="E171" i="9" s="1"/>
  <c r="D172" i="9"/>
  <c r="M171" i="9"/>
  <c r="K171" i="9"/>
  <c r="I171" i="9"/>
  <c r="G171" i="9"/>
  <c r="F171" i="9"/>
  <c r="D171" i="9"/>
  <c r="N169" i="9"/>
  <c r="E169" i="9"/>
  <c r="D169" i="9"/>
  <c r="E168" i="9"/>
  <c r="D168" i="9"/>
  <c r="I46" i="8"/>
  <c r="I44" i="8" s="1"/>
  <c r="E46" i="8"/>
  <c r="E44" i="8" s="1"/>
  <c r="E167" i="9"/>
  <c r="D167" i="9"/>
  <c r="L166" i="9"/>
  <c r="L165" i="9" s="1"/>
  <c r="J166" i="9"/>
  <c r="J165" i="9" s="1"/>
  <c r="H166" i="9"/>
  <c r="H165" i="9" s="1"/>
  <c r="F165" i="9"/>
  <c r="N164" i="9"/>
  <c r="N163" i="9"/>
  <c r="N162" i="9"/>
  <c r="N161" i="9"/>
  <c r="M160" i="9"/>
  <c r="M159" i="9" s="1"/>
  <c r="L160" i="9"/>
  <c r="K160" i="9"/>
  <c r="K159" i="9" s="1"/>
  <c r="J160" i="9"/>
  <c r="J159" i="9" s="1"/>
  <c r="I160" i="9"/>
  <c r="I159" i="9" s="1"/>
  <c r="H160" i="9"/>
  <c r="H159" i="9" s="1"/>
  <c r="G160" i="9"/>
  <c r="G159" i="9" s="1"/>
  <c r="E160" i="9"/>
  <c r="E159" i="9" s="1"/>
  <c r="D160" i="9"/>
  <c r="D159" i="9" s="1"/>
  <c r="L159" i="9"/>
  <c r="F159" i="9"/>
  <c r="N158" i="9"/>
  <c r="N157" i="9"/>
  <c r="N156" i="9"/>
  <c r="N155" i="9"/>
  <c r="M154" i="9"/>
  <c r="M153" i="9" s="1"/>
  <c r="L154" i="9"/>
  <c r="K154" i="9"/>
  <c r="K153" i="9" s="1"/>
  <c r="J154" i="9"/>
  <c r="J153" i="9" s="1"/>
  <c r="I154" i="9"/>
  <c r="I153" i="9" s="1"/>
  <c r="H154" i="9"/>
  <c r="G154" i="9"/>
  <c r="E154" i="9"/>
  <c r="D154" i="9"/>
  <c r="D153" i="9" s="1"/>
  <c r="L153" i="9"/>
  <c r="H153" i="9"/>
  <c r="F153" i="9"/>
  <c r="E153" i="9"/>
  <c r="N152" i="9"/>
  <c r="N151" i="9"/>
  <c r="N150" i="9"/>
  <c r="N149" i="9"/>
  <c r="M148" i="9"/>
  <c r="M147" i="9" s="1"/>
  <c r="L148" i="9"/>
  <c r="L147" i="9" s="1"/>
  <c r="K148" i="9"/>
  <c r="J148" i="9"/>
  <c r="J147" i="9" s="1"/>
  <c r="I148" i="9"/>
  <c r="I147" i="9" s="1"/>
  <c r="H148" i="9"/>
  <c r="H147" i="9" s="1"/>
  <c r="G148" i="9"/>
  <c r="E148" i="9"/>
  <c r="E147" i="9" s="1"/>
  <c r="D148" i="9"/>
  <c r="K147" i="9"/>
  <c r="G147" i="9"/>
  <c r="F147" i="9"/>
  <c r="D147" i="9"/>
  <c r="N146" i="9"/>
  <c r="N145" i="9"/>
  <c r="N144" i="9"/>
  <c r="N143" i="9"/>
  <c r="M142" i="9"/>
  <c r="M141" i="9" s="1"/>
  <c r="L142" i="9"/>
  <c r="K142" i="9"/>
  <c r="K141" i="9" s="1"/>
  <c r="J142" i="9"/>
  <c r="J141" i="9" s="1"/>
  <c r="I142" i="9"/>
  <c r="I141" i="9" s="1"/>
  <c r="H142" i="9"/>
  <c r="G142" i="9"/>
  <c r="E142" i="9"/>
  <c r="D142" i="9"/>
  <c r="L141" i="9"/>
  <c r="H141" i="9"/>
  <c r="F141" i="9"/>
  <c r="E141" i="9"/>
  <c r="D141" i="9"/>
  <c r="N140" i="9"/>
  <c r="N139" i="9"/>
  <c r="N138" i="9"/>
  <c r="N137" i="9"/>
  <c r="M136" i="9"/>
  <c r="M135" i="9" s="1"/>
  <c r="L136" i="9"/>
  <c r="L135" i="9" s="1"/>
  <c r="K136" i="9"/>
  <c r="J136" i="9"/>
  <c r="J135" i="9" s="1"/>
  <c r="I136" i="9"/>
  <c r="I135" i="9" s="1"/>
  <c r="H136" i="9"/>
  <c r="H135" i="9" s="1"/>
  <c r="G136" i="9"/>
  <c r="E136" i="9"/>
  <c r="E135" i="9" s="1"/>
  <c r="D136" i="9"/>
  <c r="K135" i="9"/>
  <c r="G135" i="9"/>
  <c r="F135" i="9"/>
  <c r="D135" i="9"/>
  <c r="N134" i="9"/>
  <c r="N133" i="9"/>
  <c r="N132" i="9"/>
  <c r="N131" i="9"/>
  <c r="M130" i="9"/>
  <c r="M129" i="9" s="1"/>
  <c r="L130" i="9"/>
  <c r="K130" i="9"/>
  <c r="K129" i="9" s="1"/>
  <c r="J130" i="9"/>
  <c r="J129" i="9" s="1"/>
  <c r="I130" i="9"/>
  <c r="I129" i="9" s="1"/>
  <c r="H130" i="9"/>
  <c r="H129" i="9" s="1"/>
  <c r="G130" i="9"/>
  <c r="E130" i="9"/>
  <c r="E129" i="9" s="1"/>
  <c r="D130" i="9"/>
  <c r="D129" i="9" s="1"/>
  <c r="L129" i="9"/>
  <c r="F129" i="9"/>
  <c r="N128" i="9"/>
  <c r="N127" i="9"/>
  <c r="N126" i="9"/>
  <c r="N125" i="9"/>
  <c r="M124" i="9"/>
  <c r="M123" i="9" s="1"/>
  <c r="L124" i="9"/>
  <c r="L123" i="9" s="1"/>
  <c r="K124" i="9"/>
  <c r="K123" i="9" s="1"/>
  <c r="J124" i="9"/>
  <c r="J123" i="9" s="1"/>
  <c r="I124" i="9"/>
  <c r="I123" i="9" s="1"/>
  <c r="H124" i="9"/>
  <c r="H123" i="9" s="1"/>
  <c r="G124" i="9"/>
  <c r="E124" i="9"/>
  <c r="E123" i="9" s="1"/>
  <c r="D124" i="9"/>
  <c r="G123" i="9"/>
  <c r="F123" i="9"/>
  <c r="D123" i="9"/>
  <c r="M122" i="9"/>
  <c r="L122" i="9"/>
  <c r="K122" i="9"/>
  <c r="J122" i="9"/>
  <c r="I122" i="9"/>
  <c r="H122" i="9"/>
  <c r="G122" i="9"/>
  <c r="E122" i="9"/>
  <c r="D122" i="9"/>
  <c r="M121" i="9"/>
  <c r="L121" i="9"/>
  <c r="K121" i="9"/>
  <c r="J121" i="9"/>
  <c r="I121" i="9"/>
  <c r="H121" i="9"/>
  <c r="G121" i="9"/>
  <c r="E121" i="9"/>
  <c r="D121" i="9"/>
  <c r="M120" i="9"/>
  <c r="L120" i="9"/>
  <c r="I17" i="8" s="1"/>
  <c r="K120" i="9"/>
  <c r="J120" i="9"/>
  <c r="I120" i="9"/>
  <c r="H120" i="9"/>
  <c r="G120" i="9"/>
  <c r="E120" i="9"/>
  <c r="D120" i="9"/>
  <c r="M119" i="9"/>
  <c r="L119" i="9"/>
  <c r="K119" i="9"/>
  <c r="J119" i="9"/>
  <c r="I119" i="9"/>
  <c r="H119" i="9"/>
  <c r="G119" i="9"/>
  <c r="G118" i="9" s="1"/>
  <c r="E119" i="9"/>
  <c r="D119" i="9"/>
  <c r="D118" i="9" s="1"/>
  <c r="D117" i="9" s="1"/>
  <c r="F117" i="9"/>
  <c r="N116" i="9"/>
  <c r="N115" i="9"/>
  <c r="N114" i="9"/>
  <c r="N113" i="9"/>
  <c r="M112" i="9"/>
  <c r="M111" i="9" s="1"/>
  <c r="L112" i="9"/>
  <c r="L111" i="9" s="1"/>
  <c r="K112" i="9"/>
  <c r="K111" i="9" s="1"/>
  <c r="J112" i="9"/>
  <c r="J111" i="9" s="1"/>
  <c r="I112" i="9"/>
  <c r="I111" i="9" s="1"/>
  <c r="H112" i="9"/>
  <c r="H111" i="9" s="1"/>
  <c r="G112" i="9"/>
  <c r="G111" i="9" s="1"/>
  <c r="E112" i="9"/>
  <c r="E111" i="9" s="1"/>
  <c r="D112" i="9"/>
  <c r="D111" i="9" s="1"/>
  <c r="F111" i="9"/>
  <c r="N110" i="9"/>
  <c r="N109" i="9"/>
  <c r="N108" i="9"/>
  <c r="N107" i="9"/>
  <c r="M106" i="9"/>
  <c r="M105" i="9" s="1"/>
  <c r="L106" i="9"/>
  <c r="K106" i="9"/>
  <c r="K105" i="9" s="1"/>
  <c r="J106" i="9"/>
  <c r="J105" i="9" s="1"/>
  <c r="I106" i="9"/>
  <c r="I105" i="9" s="1"/>
  <c r="H106" i="9"/>
  <c r="H105" i="9" s="1"/>
  <c r="G106" i="9"/>
  <c r="E106" i="9"/>
  <c r="E105" i="9" s="1"/>
  <c r="D106" i="9"/>
  <c r="D105" i="9" s="1"/>
  <c r="L105" i="9"/>
  <c r="F105" i="9"/>
  <c r="N104" i="9"/>
  <c r="N103" i="9"/>
  <c r="N102" i="9"/>
  <c r="N101" i="9"/>
  <c r="M100" i="9"/>
  <c r="M99" i="9" s="1"/>
  <c r="L100" i="9"/>
  <c r="L99" i="9" s="1"/>
  <c r="K100" i="9"/>
  <c r="J100" i="9"/>
  <c r="J99" i="9" s="1"/>
  <c r="I100" i="9"/>
  <c r="I99" i="9" s="1"/>
  <c r="H100" i="9"/>
  <c r="H99" i="9" s="1"/>
  <c r="G100" i="9"/>
  <c r="E100" i="9"/>
  <c r="E99" i="9" s="1"/>
  <c r="D100" i="9"/>
  <c r="K99" i="9"/>
  <c r="G99" i="9"/>
  <c r="F99" i="9"/>
  <c r="D99" i="9"/>
  <c r="N98" i="9"/>
  <c r="N97" i="9"/>
  <c r="N96" i="9"/>
  <c r="N95" i="9"/>
  <c r="M94" i="9"/>
  <c r="M93" i="9" s="1"/>
  <c r="L94" i="9"/>
  <c r="K94" i="9"/>
  <c r="K93" i="9" s="1"/>
  <c r="J94" i="9"/>
  <c r="I94" i="9"/>
  <c r="I93" i="9" s="1"/>
  <c r="H94" i="9"/>
  <c r="G94" i="9"/>
  <c r="E94" i="9"/>
  <c r="D94" i="9"/>
  <c r="L93" i="9"/>
  <c r="J93" i="9"/>
  <c r="H93" i="9"/>
  <c r="F93" i="9"/>
  <c r="E93" i="9"/>
  <c r="D93" i="9"/>
  <c r="N92" i="9"/>
  <c r="N91" i="9"/>
  <c r="N90" i="9"/>
  <c r="N89" i="9"/>
  <c r="N88" i="9" s="1"/>
  <c r="N87" i="9" s="1"/>
  <c r="M88" i="9"/>
  <c r="L88" i="9"/>
  <c r="L87" i="9" s="1"/>
  <c r="K88" i="9"/>
  <c r="J88" i="9"/>
  <c r="J87" i="9" s="1"/>
  <c r="I88" i="9"/>
  <c r="H88" i="9"/>
  <c r="H87" i="9" s="1"/>
  <c r="G88" i="9"/>
  <c r="E88" i="9"/>
  <c r="E87" i="9" s="1"/>
  <c r="D88" i="9"/>
  <c r="M87" i="9"/>
  <c r="K87" i="9"/>
  <c r="I87" i="9"/>
  <c r="G87" i="9"/>
  <c r="F87" i="9"/>
  <c r="D87" i="9"/>
  <c r="N86" i="9"/>
  <c r="N85" i="9"/>
  <c r="N84" i="9"/>
  <c r="N83" i="9"/>
  <c r="M82" i="9"/>
  <c r="M81" i="9" s="1"/>
  <c r="L82" i="9"/>
  <c r="K82" i="9"/>
  <c r="K81" i="9" s="1"/>
  <c r="J82" i="9"/>
  <c r="I82" i="9"/>
  <c r="I81" i="9" s="1"/>
  <c r="H82" i="9"/>
  <c r="G82" i="9"/>
  <c r="G81" i="9" s="1"/>
  <c r="E82" i="9"/>
  <c r="D82" i="9"/>
  <c r="D81" i="9" s="1"/>
  <c r="L81" i="9"/>
  <c r="J81" i="9"/>
  <c r="H81" i="9"/>
  <c r="F81" i="9"/>
  <c r="E81" i="9"/>
  <c r="N80" i="9"/>
  <c r="N79" i="9"/>
  <c r="N78" i="9"/>
  <c r="N77" i="9"/>
  <c r="M76" i="9"/>
  <c r="M75" i="9" s="1"/>
  <c r="L76" i="9"/>
  <c r="K76" i="9"/>
  <c r="J76" i="9"/>
  <c r="I76" i="9"/>
  <c r="H76" i="9"/>
  <c r="G76" i="9"/>
  <c r="E76" i="9"/>
  <c r="D76" i="9"/>
  <c r="D75" i="9" s="1"/>
  <c r="L75" i="9"/>
  <c r="K75" i="9"/>
  <c r="J75" i="9"/>
  <c r="I75" i="9"/>
  <c r="H75" i="9"/>
  <c r="G75" i="9"/>
  <c r="F75" i="9"/>
  <c r="E75" i="9"/>
  <c r="N74" i="9"/>
  <c r="N73" i="9"/>
  <c r="N72" i="9"/>
  <c r="N71" i="9"/>
  <c r="M70" i="9"/>
  <c r="M69" i="9" s="1"/>
  <c r="L70" i="9"/>
  <c r="K70" i="9"/>
  <c r="K69" i="9" s="1"/>
  <c r="J70" i="9"/>
  <c r="J69" i="9" s="1"/>
  <c r="I70" i="9"/>
  <c r="I69" i="9" s="1"/>
  <c r="H70" i="9"/>
  <c r="H69" i="9" s="1"/>
  <c r="G70" i="9"/>
  <c r="E70" i="9"/>
  <c r="E69" i="9" s="1"/>
  <c r="D70" i="9"/>
  <c r="D69" i="9" s="1"/>
  <c r="L69" i="9"/>
  <c r="M68" i="9"/>
  <c r="M62" i="9" s="1"/>
  <c r="L68" i="9"/>
  <c r="K68" i="9"/>
  <c r="K62" i="9" s="1"/>
  <c r="J68" i="9"/>
  <c r="I68" i="9"/>
  <c r="I62" i="9" s="1"/>
  <c r="H68" i="9"/>
  <c r="G68" i="9"/>
  <c r="E68" i="9"/>
  <c r="D68" i="9"/>
  <c r="D62" i="9" s="1"/>
  <c r="D56" i="9" s="1"/>
  <c r="M67" i="9"/>
  <c r="L67" i="9"/>
  <c r="L61" i="9" s="1"/>
  <c r="L55" i="9" s="1"/>
  <c r="K67" i="9"/>
  <c r="J67" i="9"/>
  <c r="J61" i="9" s="1"/>
  <c r="J55" i="9" s="1"/>
  <c r="I67" i="9"/>
  <c r="H67" i="9"/>
  <c r="H61" i="9" s="1"/>
  <c r="H55" i="9" s="1"/>
  <c r="G67" i="9"/>
  <c r="E67" i="9"/>
  <c r="E61" i="9" s="1"/>
  <c r="E55" i="9" s="1"/>
  <c r="D67" i="9"/>
  <c r="M66" i="9"/>
  <c r="M60" i="9" s="1"/>
  <c r="L66" i="9"/>
  <c r="K66" i="9"/>
  <c r="K60" i="9" s="1"/>
  <c r="J66" i="9"/>
  <c r="I66" i="9"/>
  <c r="I60" i="9" s="1"/>
  <c r="H66" i="9"/>
  <c r="G66" i="9"/>
  <c r="G60" i="9" s="1"/>
  <c r="E66" i="9"/>
  <c r="D66" i="9"/>
  <c r="D60" i="9" s="1"/>
  <c r="D54" i="9" s="1"/>
  <c r="M65" i="9"/>
  <c r="L65" i="9"/>
  <c r="L59" i="9" s="1"/>
  <c r="K65" i="9"/>
  <c r="J65" i="9"/>
  <c r="J64" i="9" s="1"/>
  <c r="J63" i="9" s="1"/>
  <c r="I65" i="9"/>
  <c r="H65" i="9"/>
  <c r="H59" i="9" s="1"/>
  <c r="G65" i="9"/>
  <c r="E65" i="9"/>
  <c r="E59" i="9" s="1"/>
  <c r="E53" i="9" s="1"/>
  <c r="D65" i="9"/>
  <c r="M64" i="9"/>
  <c r="M63" i="9" s="1"/>
  <c r="F63" i="9"/>
  <c r="F57" i="9"/>
  <c r="F51" i="9"/>
  <c r="F45" i="9"/>
  <c r="D11" i="9"/>
  <c r="D10" i="9"/>
  <c r="D9" i="9"/>
  <c r="K142" i="8"/>
  <c r="K141" i="8"/>
  <c r="K140" i="8"/>
  <c r="K139" i="8"/>
  <c r="J138" i="8"/>
  <c r="I138" i="8"/>
  <c r="H138" i="8"/>
  <c r="G138" i="8"/>
  <c r="F138" i="8"/>
  <c r="E138" i="8"/>
  <c r="D138" i="8"/>
  <c r="K138" i="8" s="1"/>
  <c r="K137" i="8"/>
  <c r="J136" i="8"/>
  <c r="J135" i="8" s="1"/>
  <c r="I136" i="8"/>
  <c r="H136" i="8"/>
  <c r="H135" i="8" s="1"/>
  <c r="G136" i="8"/>
  <c r="F136" i="8"/>
  <c r="F135" i="8" s="1"/>
  <c r="E136" i="8"/>
  <c r="D136" i="8"/>
  <c r="K136" i="8" s="1"/>
  <c r="K135" i="8" s="1"/>
  <c r="I135" i="8"/>
  <c r="G135" i="8"/>
  <c r="E135" i="8"/>
  <c r="K134" i="8"/>
  <c r="K133" i="8"/>
  <c r="K132" i="8"/>
  <c r="K131" i="8"/>
  <c r="J130" i="8"/>
  <c r="I130" i="8"/>
  <c r="H130" i="8"/>
  <c r="G130" i="8"/>
  <c r="F130" i="8"/>
  <c r="E130" i="8"/>
  <c r="K129" i="8"/>
  <c r="K127" i="8"/>
  <c r="K126" i="8"/>
  <c r="K125" i="8"/>
  <c r="D124" i="8"/>
  <c r="K124" i="8" s="1"/>
  <c r="J123" i="8"/>
  <c r="I123" i="8"/>
  <c r="H123" i="8"/>
  <c r="G123" i="8"/>
  <c r="F123" i="8"/>
  <c r="E123" i="8"/>
  <c r="D123" i="8"/>
  <c r="K122" i="8"/>
  <c r="J121" i="8"/>
  <c r="I121" i="8"/>
  <c r="H121" i="8"/>
  <c r="G121" i="8"/>
  <c r="F121" i="8"/>
  <c r="E121" i="8"/>
  <c r="D121" i="8"/>
  <c r="K120" i="8"/>
  <c r="K119" i="8"/>
  <c r="K118" i="8"/>
  <c r="K117" i="8"/>
  <c r="J116" i="8"/>
  <c r="I116" i="8"/>
  <c r="H116" i="8"/>
  <c r="G116" i="8"/>
  <c r="F116" i="8"/>
  <c r="E116" i="8"/>
  <c r="D116" i="8"/>
  <c r="K116" i="8" s="1"/>
  <c r="K115" i="8"/>
  <c r="J114" i="8"/>
  <c r="I114" i="8"/>
  <c r="H114" i="8"/>
  <c r="G114" i="8"/>
  <c r="F114" i="8"/>
  <c r="E114" i="8"/>
  <c r="D114" i="8"/>
  <c r="K114" i="8" s="1"/>
  <c r="K113" i="8"/>
  <c r="K112" i="8"/>
  <c r="K111" i="8"/>
  <c r="K110" i="8"/>
  <c r="J109" i="8"/>
  <c r="I109" i="8"/>
  <c r="H109" i="8"/>
  <c r="G109" i="8"/>
  <c r="F109" i="8"/>
  <c r="E109" i="8"/>
  <c r="D109" i="8"/>
  <c r="K108" i="8"/>
  <c r="J107" i="8"/>
  <c r="I107" i="8"/>
  <c r="H107" i="8"/>
  <c r="G107" i="8"/>
  <c r="F107" i="8"/>
  <c r="E107" i="8"/>
  <c r="D107" i="8"/>
  <c r="K106" i="8"/>
  <c r="K105" i="8"/>
  <c r="K104" i="8"/>
  <c r="K103" i="8"/>
  <c r="J102" i="8"/>
  <c r="I102" i="8"/>
  <c r="H102" i="8"/>
  <c r="G102" i="8"/>
  <c r="F102" i="8"/>
  <c r="E102" i="8"/>
  <c r="D102" i="8"/>
  <c r="K102" i="8" s="1"/>
  <c r="K101" i="8"/>
  <c r="J100" i="8"/>
  <c r="I100" i="8"/>
  <c r="H100" i="8"/>
  <c r="G100" i="8"/>
  <c r="F100" i="8"/>
  <c r="E100" i="8"/>
  <c r="D100" i="8"/>
  <c r="K100" i="8" s="1"/>
  <c r="K99" i="8"/>
  <c r="K98" i="8"/>
  <c r="K97" i="8"/>
  <c r="K96" i="8"/>
  <c r="J95" i="8"/>
  <c r="I95" i="8"/>
  <c r="H95" i="8"/>
  <c r="G95" i="8"/>
  <c r="F95" i="8"/>
  <c r="E95" i="8"/>
  <c r="D95" i="8"/>
  <c r="K94" i="8"/>
  <c r="J93" i="8"/>
  <c r="I93" i="8"/>
  <c r="H93" i="8"/>
  <c r="G93" i="8"/>
  <c r="F93" i="8"/>
  <c r="E93" i="8"/>
  <c r="D93" i="8"/>
  <c r="K92" i="8"/>
  <c r="K91" i="8"/>
  <c r="K90" i="8"/>
  <c r="K89" i="8"/>
  <c r="J88" i="8"/>
  <c r="I88" i="8"/>
  <c r="H88" i="8"/>
  <c r="G88" i="8"/>
  <c r="F88" i="8"/>
  <c r="E88" i="8"/>
  <c r="D88" i="8"/>
  <c r="K88" i="8" s="1"/>
  <c r="K87" i="8"/>
  <c r="J86" i="8"/>
  <c r="I86" i="8"/>
  <c r="H86" i="8"/>
  <c r="G86" i="8"/>
  <c r="F86" i="8"/>
  <c r="E86" i="8"/>
  <c r="D86" i="8"/>
  <c r="K86" i="8" s="1"/>
  <c r="K85" i="8"/>
  <c r="K84" i="8"/>
  <c r="K83" i="8"/>
  <c r="K82" i="8"/>
  <c r="J81" i="8"/>
  <c r="I81" i="8"/>
  <c r="H81" i="8"/>
  <c r="G81" i="8"/>
  <c r="F81" i="8"/>
  <c r="E81" i="8"/>
  <c r="D81" i="8"/>
  <c r="K80" i="8"/>
  <c r="J79" i="8"/>
  <c r="I79" i="8"/>
  <c r="H79" i="8"/>
  <c r="G79" i="8"/>
  <c r="F79" i="8"/>
  <c r="E79" i="8"/>
  <c r="D79" i="8"/>
  <c r="K78" i="8"/>
  <c r="K77" i="8"/>
  <c r="K76" i="8"/>
  <c r="K75" i="8"/>
  <c r="J74" i="8"/>
  <c r="I74" i="8"/>
  <c r="H74" i="8"/>
  <c r="G74" i="8"/>
  <c r="F74" i="8"/>
  <c r="E74" i="8"/>
  <c r="D74" i="8"/>
  <c r="K73" i="8"/>
  <c r="J72" i="8"/>
  <c r="I72" i="8"/>
  <c r="H72" i="8"/>
  <c r="G72" i="8"/>
  <c r="F72" i="8"/>
  <c r="E72" i="8"/>
  <c r="D72" i="8"/>
  <c r="K72" i="8" s="1"/>
  <c r="K71" i="8"/>
  <c r="K70" i="8"/>
  <c r="K69" i="8"/>
  <c r="K68" i="8"/>
  <c r="J67" i="8"/>
  <c r="I67" i="8"/>
  <c r="H67" i="8"/>
  <c r="G67" i="8"/>
  <c r="E67" i="8"/>
  <c r="D67" i="8"/>
  <c r="K66" i="8"/>
  <c r="J65" i="8"/>
  <c r="I65" i="8"/>
  <c r="H65" i="8"/>
  <c r="G65" i="8"/>
  <c r="F65" i="8"/>
  <c r="E65" i="8"/>
  <c r="D65" i="8"/>
  <c r="K64" i="8"/>
  <c r="K63" i="8"/>
  <c r="K62" i="8"/>
  <c r="K61" i="8"/>
  <c r="J60" i="8"/>
  <c r="I60" i="8"/>
  <c r="H60" i="8"/>
  <c r="G60" i="8"/>
  <c r="F60" i="8"/>
  <c r="E60" i="8"/>
  <c r="D60" i="8"/>
  <c r="K60" i="8" s="1"/>
  <c r="K59" i="8"/>
  <c r="J58" i="8"/>
  <c r="I58" i="8"/>
  <c r="H58" i="8"/>
  <c r="G58" i="8"/>
  <c r="F58" i="8"/>
  <c r="E58" i="8"/>
  <c r="D58" i="8"/>
  <c r="K58" i="8" s="1"/>
  <c r="K57" i="8"/>
  <c r="K56" i="8"/>
  <c r="K55" i="8"/>
  <c r="I53" i="8"/>
  <c r="G53" i="8"/>
  <c r="E53" i="8"/>
  <c r="D53" i="8"/>
  <c r="K50" i="8"/>
  <c r="K49" i="8"/>
  <c r="K48" i="8"/>
  <c r="G46" i="8"/>
  <c r="K43" i="8"/>
  <c r="K42" i="8"/>
  <c r="K41" i="8"/>
  <c r="H39" i="8"/>
  <c r="H37" i="8" s="1"/>
  <c r="K35" i="8"/>
  <c r="K34" i="8"/>
  <c r="K31" i="8"/>
  <c r="J28" i="8"/>
  <c r="I28" i="8"/>
  <c r="H28" i="8"/>
  <c r="G28" i="8"/>
  <c r="F28" i="8"/>
  <c r="E28" i="8"/>
  <c r="D28" i="8"/>
  <c r="J27" i="8"/>
  <c r="I27" i="8"/>
  <c r="H27" i="8"/>
  <c r="G27" i="8"/>
  <c r="F27" i="8"/>
  <c r="E27" i="8"/>
  <c r="D27" i="8"/>
  <c r="K24" i="8"/>
  <c r="J21" i="8"/>
  <c r="I21" i="8"/>
  <c r="H21" i="8"/>
  <c r="G21" i="8"/>
  <c r="F21" i="8"/>
  <c r="E21" i="8"/>
  <c r="D21" i="8"/>
  <c r="K21" i="8" s="1"/>
  <c r="J20" i="8"/>
  <c r="I20" i="8"/>
  <c r="H20" i="8"/>
  <c r="G20" i="8"/>
  <c r="F20" i="8"/>
  <c r="E20" i="8"/>
  <c r="D20" i="8"/>
  <c r="D64" i="9" l="1"/>
  <c r="D63" i="9" s="1"/>
  <c r="E166" i="9"/>
  <c r="E165" i="9" s="1"/>
  <c r="K74" i="8"/>
  <c r="K13" i="8"/>
  <c r="K28" i="8"/>
  <c r="K65" i="8"/>
  <c r="K67" i="8"/>
  <c r="K79" i="8"/>
  <c r="K81" i="8"/>
  <c r="K93" i="8"/>
  <c r="K95" i="8"/>
  <c r="K107" i="8"/>
  <c r="K109" i="8"/>
  <c r="K121" i="8"/>
  <c r="K123" i="8"/>
  <c r="D135" i="8"/>
  <c r="I64" i="9"/>
  <c r="I63" i="9" s="1"/>
  <c r="D128" i="8"/>
  <c r="F39" i="8"/>
  <c r="F37" i="8" s="1"/>
  <c r="I118" i="9"/>
  <c r="I117" i="9" s="1"/>
  <c r="J39" i="8"/>
  <c r="J37" i="8" s="1"/>
  <c r="M118" i="9"/>
  <c r="M117" i="9" s="1"/>
  <c r="G316" i="9"/>
  <c r="J46" i="8"/>
  <c r="J44" i="8" s="1"/>
  <c r="M166" i="9"/>
  <c r="M165" i="9" s="1"/>
  <c r="H46" i="8"/>
  <c r="H44" i="8" s="1"/>
  <c r="K166" i="9"/>
  <c r="K165" i="9" s="1"/>
  <c r="G64" i="9"/>
  <c r="K64" i="9"/>
  <c r="K63" i="9" s="1"/>
  <c r="D59" i="9"/>
  <c r="D53" i="9" s="1"/>
  <c r="I59" i="9"/>
  <c r="I53" i="9" s="1"/>
  <c r="K59" i="9"/>
  <c r="M59" i="9"/>
  <c r="M53" i="9" s="1"/>
  <c r="E60" i="9"/>
  <c r="E54" i="9" s="1"/>
  <c r="J60" i="9"/>
  <c r="J54" i="9" s="1"/>
  <c r="L60" i="9"/>
  <c r="L54" i="9" s="1"/>
  <c r="G61" i="9"/>
  <c r="I61" i="9"/>
  <c r="K61" i="9"/>
  <c r="K55" i="9" s="1"/>
  <c r="M61" i="9"/>
  <c r="H62" i="9"/>
  <c r="H56" i="9" s="1"/>
  <c r="J62" i="9"/>
  <c r="L62" i="9"/>
  <c r="L56" i="9" s="1"/>
  <c r="N70" i="9"/>
  <c r="K118" i="9"/>
  <c r="K117" i="9" s="1"/>
  <c r="E118" i="9"/>
  <c r="E117" i="9" s="1"/>
  <c r="N122" i="9"/>
  <c r="I166" i="9"/>
  <c r="I165" i="9" s="1"/>
  <c r="N399" i="9"/>
  <c r="N167" i="9"/>
  <c r="G44" i="8"/>
  <c r="N171" i="9"/>
  <c r="N465" i="9"/>
  <c r="N82" i="9"/>
  <c r="N81" i="9" s="1"/>
  <c r="N135" i="9"/>
  <c r="N441" i="9"/>
  <c r="N489" i="9"/>
  <c r="N94" i="9"/>
  <c r="G93" i="9"/>
  <c r="G117" i="9"/>
  <c r="N130" i="9"/>
  <c r="G129" i="9"/>
  <c r="N129" i="9" s="1"/>
  <c r="N154" i="9"/>
  <c r="G153" i="9"/>
  <c r="N190" i="9"/>
  <c r="G189" i="9"/>
  <c r="N189" i="9" s="1"/>
  <c r="N194" i="9"/>
  <c r="G170" i="9"/>
  <c r="N170" i="9" s="1"/>
  <c r="N214" i="9"/>
  <c r="G213" i="9"/>
  <c r="N213" i="9" s="1"/>
  <c r="N238" i="9"/>
  <c r="G237" i="9"/>
  <c r="N262" i="9"/>
  <c r="G261" i="9"/>
  <c r="N261" i="9" s="1"/>
  <c r="N273" i="9"/>
  <c r="N280" i="9"/>
  <c r="G279" i="9"/>
  <c r="N346" i="9"/>
  <c r="G345" i="9"/>
  <c r="N394" i="9"/>
  <c r="G393" i="9"/>
  <c r="N412" i="9"/>
  <c r="G411" i="9"/>
  <c r="N411" i="9" s="1"/>
  <c r="N460" i="9"/>
  <c r="G459" i="9"/>
  <c r="J59" i="9"/>
  <c r="G17" i="8"/>
  <c r="G63" i="9"/>
  <c r="E64" i="9"/>
  <c r="E63" i="9" s="1"/>
  <c r="H64" i="9"/>
  <c r="H63" i="9" s="1"/>
  <c r="L64" i="9"/>
  <c r="L63" i="9" s="1"/>
  <c r="D61" i="9"/>
  <c r="E62" i="9"/>
  <c r="E56" i="9" s="1"/>
  <c r="G69" i="9"/>
  <c r="N106" i="9"/>
  <c r="G105" i="9"/>
  <c r="N111" i="9"/>
  <c r="E39" i="8"/>
  <c r="E37" i="8" s="1"/>
  <c r="H118" i="9"/>
  <c r="H117" i="9" s="1"/>
  <c r="G39" i="8"/>
  <c r="G37" i="8" s="1"/>
  <c r="J118" i="9"/>
  <c r="J117" i="9" s="1"/>
  <c r="I39" i="8"/>
  <c r="I37" i="8" s="1"/>
  <c r="L118" i="9"/>
  <c r="L117" i="9" s="1"/>
  <c r="N123" i="9"/>
  <c r="N142" i="9"/>
  <c r="G141" i="9"/>
  <c r="N141" i="9" s="1"/>
  <c r="D166" i="9"/>
  <c r="D165" i="9" s="1"/>
  <c r="N178" i="9"/>
  <c r="G177" i="9"/>
  <c r="N177" i="9" s="1"/>
  <c r="N183" i="9"/>
  <c r="N202" i="9"/>
  <c r="G201" i="9"/>
  <c r="N201" i="9" s="1"/>
  <c r="N219" i="9"/>
  <c r="N226" i="9"/>
  <c r="G225" i="9"/>
  <c r="N225" i="9" s="1"/>
  <c r="N250" i="9"/>
  <c r="G249" i="9"/>
  <c r="N249" i="9" s="1"/>
  <c r="N292" i="9"/>
  <c r="G291" i="9"/>
  <c r="N310" i="9"/>
  <c r="H309" i="9"/>
  <c r="N309" i="9" s="1"/>
  <c r="N322" i="9"/>
  <c r="G321" i="9"/>
  <c r="N321" i="9" s="1"/>
  <c r="N370" i="9"/>
  <c r="G369" i="9"/>
  <c r="N168" i="9"/>
  <c r="F44" i="8"/>
  <c r="N76" i="9"/>
  <c r="N75" i="9" s="1"/>
  <c r="N100" i="9"/>
  <c r="N112" i="9"/>
  <c r="N124" i="9"/>
  <c r="N136" i="9"/>
  <c r="N148" i="9"/>
  <c r="N160" i="9"/>
  <c r="N172" i="9"/>
  <c r="N184" i="9"/>
  <c r="N196" i="9"/>
  <c r="N208" i="9"/>
  <c r="N220" i="9"/>
  <c r="N232" i="9"/>
  <c r="N244" i="9"/>
  <c r="N256" i="9"/>
  <c r="N268" i="9"/>
  <c r="N274" i="9"/>
  <c r="N334" i="9"/>
  <c r="G333" i="9"/>
  <c r="N339" i="9"/>
  <c r="N358" i="9"/>
  <c r="G357" i="9"/>
  <c r="N357" i="9" s="1"/>
  <c r="N363" i="9"/>
  <c r="N382" i="9"/>
  <c r="G381" i="9"/>
  <c r="N387" i="9"/>
  <c r="N436" i="9"/>
  <c r="G435" i="9"/>
  <c r="N435" i="9" s="1"/>
  <c r="N484" i="9"/>
  <c r="G483" i="9"/>
  <c r="N483" i="9" s="1"/>
  <c r="N304" i="9"/>
  <c r="N328" i="9"/>
  <c r="N340" i="9"/>
  <c r="N364" i="9"/>
  <c r="N376" i="9"/>
  <c r="N388" i="9"/>
  <c r="N400" i="9"/>
  <c r="N424" i="9"/>
  <c r="G423" i="9"/>
  <c r="N429" i="9"/>
  <c r="N448" i="9"/>
  <c r="G447" i="9"/>
  <c r="N453" i="9"/>
  <c r="N459" i="9"/>
  <c r="N472" i="9"/>
  <c r="G471" i="9"/>
  <c r="N471" i="9" s="1"/>
  <c r="N496" i="9"/>
  <c r="G495" i="9"/>
  <c r="N495" i="9" s="1"/>
  <c r="N406" i="9"/>
  <c r="N418" i="9"/>
  <c r="N430" i="9"/>
  <c r="N478" i="9"/>
  <c r="N502" i="9"/>
  <c r="G166" i="9"/>
  <c r="G165" i="9" s="1"/>
  <c r="N165" i="9" s="1"/>
  <c r="K12" i="8"/>
  <c r="N65" i="9"/>
  <c r="G59" i="9"/>
  <c r="G53" i="9" s="1"/>
  <c r="K53" i="9"/>
  <c r="N67" i="9"/>
  <c r="G55" i="9"/>
  <c r="E36" i="8"/>
  <c r="J56" i="9"/>
  <c r="G36" i="8"/>
  <c r="I36" i="8"/>
  <c r="N69" i="9"/>
  <c r="N93" i="9"/>
  <c r="N105" i="9"/>
  <c r="N119" i="9"/>
  <c r="N121" i="9"/>
  <c r="N153" i="9"/>
  <c r="I128" i="8"/>
  <c r="G128" i="8"/>
  <c r="E128" i="8"/>
  <c r="K20" i="8"/>
  <c r="K27" i="8"/>
  <c r="K130" i="8"/>
  <c r="E26" i="8"/>
  <c r="E25" i="8" s="1"/>
  <c r="G26" i="8"/>
  <c r="G25" i="8" s="1"/>
  <c r="L53" i="9"/>
  <c r="I26" i="8"/>
  <c r="I25" i="8" s="1"/>
  <c r="N66" i="9"/>
  <c r="G54" i="9"/>
  <c r="G1" i="9" s="1"/>
  <c r="N68" i="9"/>
  <c r="N62" i="9" s="1"/>
  <c r="N56" i="9" s="1"/>
  <c r="D36" i="8"/>
  <c r="F36" i="8"/>
  <c r="H36" i="8"/>
  <c r="J36" i="8"/>
  <c r="N99" i="9"/>
  <c r="N120" i="9"/>
  <c r="N147" i="9"/>
  <c r="N159" i="9"/>
  <c r="J128" i="8"/>
  <c r="H128" i="8"/>
  <c r="F128" i="8"/>
  <c r="N237" i="9"/>
  <c r="N279" i="9"/>
  <c r="N286" i="9"/>
  <c r="N291" i="9"/>
  <c r="N298" i="9"/>
  <c r="N303" i="9"/>
  <c r="N333" i="9"/>
  <c r="N345" i="9"/>
  <c r="N352" i="9"/>
  <c r="N369" i="9"/>
  <c r="N381" i="9"/>
  <c r="N393" i="9"/>
  <c r="N405" i="9"/>
  <c r="N417" i="9"/>
  <c r="N477" i="9"/>
  <c r="N501" i="9"/>
  <c r="H318" i="9"/>
  <c r="L316" i="9"/>
  <c r="J316" i="9"/>
  <c r="J315" i="9" s="1"/>
  <c r="E316" i="9"/>
  <c r="E315" i="9" s="1"/>
  <c r="N166" i="9"/>
  <c r="N195" i="9"/>
  <c r="N207" i="9"/>
  <c r="N231" i="9"/>
  <c r="N243" i="9"/>
  <c r="N255" i="9"/>
  <c r="N267" i="9"/>
  <c r="N285" i="9"/>
  <c r="N297" i="9"/>
  <c r="N327" i="9"/>
  <c r="N351" i="9"/>
  <c r="N375" i="9"/>
  <c r="N423" i="9"/>
  <c r="N442" i="9"/>
  <c r="N447" i="9"/>
  <c r="N454" i="9"/>
  <c r="N466" i="9"/>
  <c r="N490" i="9"/>
  <c r="M56" i="9"/>
  <c r="K56" i="9"/>
  <c r="I56" i="9"/>
  <c r="M55" i="9"/>
  <c r="N319" i="9"/>
  <c r="J17" i="8"/>
  <c r="H17" i="8"/>
  <c r="D316" i="9"/>
  <c r="D315" i="9" s="1"/>
  <c r="I51" i="8"/>
  <c r="J53" i="8"/>
  <c r="J51" i="8" s="1"/>
  <c r="H53" i="8"/>
  <c r="F53" i="8"/>
  <c r="F51" i="8" s="1"/>
  <c r="H51" i="8"/>
  <c r="K54" i="8"/>
  <c r="G51" i="8"/>
  <c r="M316" i="9"/>
  <c r="K316" i="9"/>
  <c r="I316" i="9"/>
  <c r="I315" i="9" s="1"/>
  <c r="I54" i="9"/>
  <c r="K54" i="9"/>
  <c r="M54" i="9"/>
  <c r="I55" i="9"/>
  <c r="N317" i="9"/>
  <c r="D51" i="8"/>
  <c r="G315" i="9"/>
  <c r="D17" i="8" l="1"/>
  <c r="K128" i="8"/>
  <c r="F17" i="8"/>
  <c r="N63" i="9"/>
  <c r="J32" i="8"/>
  <c r="J26" i="8"/>
  <c r="J25" i="8" s="1"/>
  <c r="H32" i="8"/>
  <c r="H30" i="8" s="1"/>
  <c r="H26" i="8"/>
  <c r="H25" i="8" s="1"/>
  <c r="F32" i="8"/>
  <c r="F26" i="8"/>
  <c r="F25" i="8" s="1"/>
  <c r="H60" i="9"/>
  <c r="H54" i="9" s="1"/>
  <c r="H1" i="9" s="1"/>
  <c r="N117" i="9"/>
  <c r="N64" i="9"/>
  <c r="E58" i="9"/>
  <c r="N59" i="9"/>
  <c r="N53" i="9" s="1"/>
  <c r="F19" i="8"/>
  <c r="H19" i="8"/>
  <c r="J19" i="8"/>
  <c r="N61" i="9"/>
  <c r="N55" i="9" s="1"/>
  <c r="K45" i="8"/>
  <c r="D26" i="8"/>
  <c r="D58" i="9"/>
  <c r="D55" i="9"/>
  <c r="N118" i="9"/>
  <c r="G62" i="9"/>
  <c r="H316" i="9"/>
  <c r="H315" i="9" s="1"/>
  <c r="L315" i="9"/>
  <c r="L58" i="9"/>
  <c r="J29" i="8"/>
  <c r="J22" i="8"/>
  <c r="H29" i="8"/>
  <c r="H22" i="8"/>
  <c r="F29" i="8"/>
  <c r="F22" i="8"/>
  <c r="D29" i="8"/>
  <c r="D22" i="8"/>
  <c r="K36" i="8"/>
  <c r="J58" i="9"/>
  <c r="J53" i="9"/>
  <c r="H58" i="9"/>
  <c r="H53" i="9"/>
  <c r="I29" i="8"/>
  <c r="I22" i="8"/>
  <c r="G29" i="8"/>
  <c r="G22" i="8"/>
  <c r="E29" i="8"/>
  <c r="E22" i="8"/>
  <c r="D32" i="8"/>
  <c r="K33" i="8"/>
  <c r="D19" i="8"/>
  <c r="K47" i="8"/>
  <c r="E52" i="8"/>
  <c r="N318" i="9"/>
  <c r="N60" i="9" s="1"/>
  <c r="N54" i="9" s="1"/>
  <c r="K38" i="8"/>
  <c r="I32" i="8"/>
  <c r="I30" i="8" s="1"/>
  <c r="I19" i="8"/>
  <c r="G32" i="8"/>
  <c r="G30" i="8" s="1"/>
  <c r="G19" i="8"/>
  <c r="E32" i="8"/>
  <c r="E19" i="8"/>
  <c r="D39" i="8"/>
  <c r="K39" i="8" s="1"/>
  <c r="K40" i="8"/>
  <c r="J30" i="8"/>
  <c r="F30" i="8"/>
  <c r="M315" i="9"/>
  <c r="M58" i="9"/>
  <c r="K53" i="8"/>
  <c r="K315" i="9"/>
  <c r="K58" i="9"/>
  <c r="N316" i="9"/>
  <c r="N58" i="9" s="1"/>
  <c r="N52" i="9" s="1"/>
  <c r="I58" i="9"/>
  <c r="F18" i="8"/>
  <c r="H16" i="8" l="1"/>
  <c r="F16" i="8"/>
  <c r="J16" i="8"/>
  <c r="G16" i="8"/>
  <c r="I16" i="8"/>
  <c r="K11" i="8"/>
  <c r="D18" i="8"/>
  <c r="H18" i="8"/>
  <c r="G18" i="8"/>
  <c r="J18" i="8"/>
  <c r="N315" i="9"/>
  <c r="D57" i="9"/>
  <c r="D51" i="9" s="1"/>
  <c r="D45" i="9" s="1"/>
  <c r="D52" i="9"/>
  <c r="E57" i="9"/>
  <c r="E51" i="9" s="1"/>
  <c r="E45" i="9" s="1"/>
  <c r="E52" i="9"/>
  <c r="G56" i="9"/>
  <c r="G58" i="9"/>
  <c r="K26" i="8"/>
  <c r="D25" i="8"/>
  <c r="K25" i="8" s="1"/>
  <c r="H23" i="8"/>
  <c r="I18" i="8"/>
  <c r="K19" i="8"/>
  <c r="D30" i="8"/>
  <c r="K32" i="8"/>
  <c r="H57" i="9"/>
  <c r="H51" i="9" s="1"/>
  <c r="H45" i="9" s="1"/>
  <c r="H52" i="9"/>
  <c r="J52" i="9"/>
  <c r="J57" i="9"/>
  <c r="J51" i="9" s="1"/>
  <c r="J45" i="9" s="1"/>
  <c r="K29" i="8"/>
  <c r="F23" i="8"/>
  <c r="J23" i="8"/>
  <c r="E30" i="8"/>
  <c r="E18" i="8"/>
  <c r="G23" i="8"/>
  <c r="I23" i="8"/>
  <c r="D37" i="8"/>
  <c r="K37" i="8" s="1"/>
  <c r="E17" i="8"/>
  <c r="E51" i="8"/>
  <c r="K51" i="8" s="1"/>
  <c r="K52" i="8"/>
  <c r="K46" i="8"/>
  <c r="D44" i="8"/>
  <c r="K44" i="8" s="1"/>
  <c r="K22" i="8"/>
  <c r="K14" i="8"/>
  <c r="L57" i="9"/>
  <c r="L51" i="9" s="1"/>
  <c r="L45" i="9" s="1"/>
  <c r="L52" i="9"/>
  <c r="M57" i="9"/>
  <c r="M51" i="9" s="1"/>
  <c r="M45" i="9" s="1"/>
  <c r="M52" i="9"/>
  <c r="I57" i="9"/>
  <c r="I52" i="9"/>
  <c r="K57" i="9"/>
  <c r="K51" i="9" s="1"/>
  <c r="K45" i="9" s="1"/>
  <c r="K52" i="9"/>
  <c r="K17" i="8" l="1"/>
  <c r="D23" i="8"/>
  <c r="K30" i="8"/>
  <c r="E16" i="8"/>
  <c r="K18" i="8"/>
  <c r="G57" i="9"/>
  <c r="G51" i="9" s="1"/>
  <c r="G45" i="9" s="1"/>
  <c r="G52" i="9"/>
  <c r="K9" i="8"/>
  <c r="D16" i="8"/>
  <c r="E23" i="8"/>
  <c r="K10" i="8"/>
  <c r="I51" i="9"/>
  <c r="K16" i="8" l="1"/>
  <c r="K8" i="8"/>
  <c r="K23" i="8"/>
  <c r="N57" i="9"/>
  <c r="I45" i="9"/>
  <c r="N45" i="9" s="1"/>
  <c r="N51" i="9"/>
  <c r="E14" i="3" l="1"/>
  <c r="C265" i="4" l="1"/>
  <c r="D265" i="4"/>
  <c r="E265" i="4"/>
  <c r="F265" i="4"/>
  <c r="G265" i="4"/>
  <c r="H265" i="4"/>
  <c r="I265" i="4"/>
  <c r="C266" i="4"/>
  <c r="D266" i="4"/>
  <c r="E266" i="4"/>
  <c r="F266" i="4"/>
  <c r="G266" i="4"/>
  <c r="H266" i="4"/>
  <c r="I266" i="4"/>
  <c r="J266" i="4"/>
  <c r="J268" i="4"/>
  <c r="J270" i="4"/>
  <c r="J271" i="4"/>
  <c r="J272" i="4"/>
  <c r="J273" i="4"/>
  <c r="D269" i="4"/>
  <c r="D262" i="4" s="1"/>
  <c r="E269" i="4"/>
  <c r="E262" i="4" s="1"/>
  <c r="F269" i="4"/>
  <c r="F262" i="4" s="1"/>
  <c r="G269" i="4"/>
  <c r="G262" i="4" s="1"/>
  <c r="H269" i="4"/>
  <c r="H262" i="4" s="1"/>
  <c r="I269" i="4"/>
  <c r="I262" i="4" s="1"/>
  <c r="C269" i="4"/>
  <c r="C267" i="4" l="1"/>
  <c r="C260" i="4" s="1"/>
  <c r="C262" i="4"/>
  <c r="J262" i="4" s="1"/>
  <c r="I267" i="4"/>
  <c r="I260" i="4" s="1"/>
  <c r="G267" i="4"/>
  <c r="G260" i="4" s="1"/>
  <c r="E267" i="4"/>
  <c r="E260" i="4" s="1"/>
  <c r="J269" i="4"/>
  <c r="H267" i="4"/>
  <c r="H260" i="4" s="1"/>
  <c r="F267" i="4"/>
  <c r="F260" i="4" s="1"/>
  <c r="D267" i="4"/>
  <c r="D260" i="4" s="1"/>
  <c r="J265" i="4"/>
  <c r="J260" i="4" l="1"/>
  <c r="J267" i="4"/>
  <c r="G8" i="4" l="1"/>
  <c r="G6" i="4" s="1"/>
  <c r="F8" i="4"/>
  <c r="F6" i="4" s="1"/>
  <c r="H8" i="4"/>
  <c r="H6" i="4" s="1"/>
  <c r="I8" i="4"/>
  <c r="I6" i="4" s="1"/>
  <c r="E8" i="4"/>
  <c r="E6" i="4" s="1"/>
  <c r="D8" i="4"/>
  <c r="D6" i="4" s="1"/>
  <c r="C6" i="4"/>
  <c r="J6" i="4" l="1"/>
  <c r="J7" i="4"/>
  <c r="J8" i="4"/>
  <c r="J9" i="4"/>
  <c r="J10" i="4"/>
  <c r="J11" i="4"/>
  <c r="J12" i="4"/>
  <c r="J13" i="4"/>
  <c r="F14" i="3" l="1"/>
  <c r="G14" i="3" s="1"/>
  <c r="H14" i="3" s="1"/>
  <c r="I14" i="3" s="1"/>
  <c r="J14" i="3" s="1"/>
  <c r="K14" i="3" s="1"/>
  <c r="L14" i="3" s="1"/>
  <c r="M14" i="3" s="1"/>
  <c r="I11" i="3" l="1"/>
  <c r="H11" i="3"/>
  <c r="G11" i="3"/>
  <c r="F11" i="3"/>
  <c r="E11" i="3"/>
</calcChain>
</file>

<file path=xl/sharedStrings.xml><?xml version="1.0" encoding="utf-8"?>
<sst xmlns="http://schemas.openxmlformats.org/spreadsheetml/2006/main" count="1508" uniqueCount="282">
  <si>
    <t>N п/п</t>
  </si>
  <si>
    <t>Единица измерения (по ОКЕИ)</t>
  </si>
  <si>
    <t>Период, год</t>
  </si>
  <si>
    <t>Наименование показателя</t>
  </si>
  <si>
    <t>Выполнение авиарейсов по производственно-хозяйственной деятельности</t>
  </si>
  <si>
    <t>Введенные в эксплуатацию взлетно-посадочные площадки</t>
  </si>
  <si>
    <t>Обновление подвижного состава пассажирского автомобильного транспорта</t>
  </si>
  <si>
    <t>Пассажирооборот автомобильного транспорта общего пользования</t>
  </si>
  <si>
    <t>Количество приобретенных комплексов фото-видеофиксации правонарушений ПДД</t>
  </si>
  <si>
    <t>Количество выявленных правонарушений ПДД с помощью камер фото-видеофиксации</t>
  </si>
  <si>
    <t>2024 г.</t>
  </si>
  <si>
    <t>2025 г.</t>
  </si>
  <si>
    <t>Количество погибших в дорожно-транспортных происшествиях, человек на 100 тысяч населения</t>
  </si>
  <si>
    <t>Количество погибших в дорожно-транспортных происшествиях на 10 тысяч транспортных средств</t>
  </si>
  <si>
    <t xml:space="preserve">Число лиц, погибших в результате ДТП, </t>
  </si>
  <si>
    <t>Число детей, погибших в ДТП</t>
  </si>
  <si>
    <t>2026 г.</t>
  </si>
  <si>
    <t>2027 г.</t>
  </si>
  <si>
    <t>2028 г.</t>
  </si>
  <si>
    <t>2029 г.</t>
  </si>
  <si>
    <t>2030 г.</t>
  </si>
  <si>
    <t>час</t>
  </si>
  <si>
    <t>млн.пасс.км</t>
  </si>
  <si>
    <t>шт.</t>
  </si>
  <si>
    <t>чел.</t>
  </si>
  <si>
    <t>https://24.rosstat.gov.ru/folder/45813</t>
  </si>
  <si>
    <t>Отчет ГУП РТ "ЦОДД"</t>
  </si>
  <si>
    <t>ГУП РТ "ЦОДД"</t>
  </si>
  <si>
    <t>Цель государственной программы "Развитие транспортной системы Республики Тыва" № 3</t>
  </si>
  <si>
    <t>Миндортранс РТ, органы местного самоуправления  (по согласованию)</t>
  </si>
  <si>
    <t>Миндортранс РТ, РКП "АК "Тува Авиа"</t>
  </si>
  <si>
    <t>Миндортранс РТ, органы местного самоуправления  (по согласованию), ООО "Туваавтотранс", ООО "Автоколонна 17"</t>
  </si>
  <si>
    <t>Отчеты ООО "Туваавтотранс", ООО "Автоколонна 17"</t>
  </si>
  <si>
    <t>Отчет РКП "АК "Тува Авиа"</t>
  </si>
  <si>
    <t>январь</t>
  </si>
  <si>
    <t>февраль</t>
  </si>
  <si>
    <t>ноябрь</t>
  </si>
  <si>
    <t>март</t>
  </si>
  <si>
    <t>апрель</t>
  </si>
  <si>
    <t>май</t>
  </si>
  <si>
    <t>июнь</t>
  </si>
  <si>
    <t>июль</t>
  </si>
  <si>
    <t>август</t>
  </si>
  <si>
    <t>сентябрь</t>
  </si>
  <si>
    <t>октябрь</t>
  </si>
  <si>
    <t>Цель государственной программы "Развитие транспортной системы Республики Тыва" № 2</t>
  </si>
  <si>
    <t>На конец 2024 года</t>
  </si>
  <si>
    <t>ГРБС</t>
  </si>
  <si>
    <t>Объем финансового обеспечения по годам реализации, тыс. рублей</t>
  </si>
  <si>
    <t>всего</t>
  </si>
  <si>
    <t>Государственная программа (всего), в том числе:</t>
  </si>
  <si>
    <t>межбюджетные трансферты из федерального бюджета</t>
  </si>
  <si>
    <t>республиканский бюджет</t>
  </si>
  <si>
    <t>Бюджеты муниципальных образований республики</t>
  </si>
  <si>
    <t>бюджет территориального фонда обязательного медицинского страхования Республики Тыва</t>
  </si>
  <si>
    <t>внебюджетные источники</t>
  </si>
  <si>
    <t>консолидированный бюджет Республики Тыва, в том числе:</t>
  </si>
  <si>
    <t>бюджеты муниципальных образований Республики</t>
  </si>
  <si>
    <t>Наименование государственной программы (комплексной программы), структурного элемента / источник финансирования</t>
  </si>
  <si>
    <t>Миндортранс РТ, УГИБДД МВД по РТ (по согласованию)</t>
  </si>
  <si>
    <t>Базовое значение</t>
  </si>
  <si>
    <t>Документ</t>
  </si>
  <si>
    <t>Ответственный за достижение показателя</t>
  </si>
  <si>
    <t>Связь с показателями национальных целей</t>
  </si>
  <si>
    <t>Информационная система</t>
  </si>
  <si>
    <t>Отчет УГИБДД МВД по РТ (по согласованию)</t>
  </si>
  <si>
    <t>консолидированный бюджет Республики Тыва, в том числе</t>
  </si>
  <si>
    <t>объем налоговых расходов Республики Тыва (справочно)</t>
  </si>
  <si>
    <t>Миндортранс РТ</t>
  </si>
  <si>
    <t xml:space="preserve">ПОКАЗАТЕЛИ
                 государственной программы Республики Тыва
               "Развитие транспортной системы Республики Тыва"
</t>
  </si>
  <si>
    <t>Плановые значения по месяцам</t>
  </si>
  <si>
    <t>2. Подпрограмма "Транспорт" (всего), в том числе:</t>
  </si>
  <si>
    <t>2.2.1. Приобретение автобусов, в том числе:</t>
  </si>
  <si>
    <t>2.2.2. Организация пассажирских перевозок автомобильным транспортом с применением субсидирования (частичного возмещения затрат), в том числе:</t>
  </si>
  <si>
    <t>3. Подпрограмма "Повышение безопасности дорожного движения" (всего), в том числе:</t>
  </si>
  <si>
    <t>3.1.Ведомственный проект «Мероприятия, направленные на развитие системы предупреждения опасного поведения участников дорожного движения», в том числе:</t>
  </si>
  <si>
    <t>3.1.1.  Оснащение техническими комплексами подразделений, осуществляющих  контрольные и надзорные функции в области БДД стационарными и мобильными комплексами видеофиксации нарушений Правил дорожного движения, включая доставку,  проведение коммуникаций (сетевая магистраль, электроснабжение), общестроительные работы (монтаж и установку комплексов видеофиксации) и техническое содержание объектов(всего), в том числе:</t>
  </si>
  <si>
    <t>3.1.2. Финансирование работ  по обработке данных камер видеофиксации и подготовке постановлений по делам об административных правонарушениях (всего), в том числе:</t>
  </si>
  <si>
    <t>3.1.3. Финансирование почтовых расходов по рассылке постановлений по делам  об административных правонарушениях (всего), в том числе:</t>
  </si>
  <si>
    <t>3.1.5. Организация и проведение республиканских отборочных мероприятий отрядов юных инспекторов движения (ЮИД) и участие во всероссийских детских массовых мероприятиях: слетах юных инспекторов, всероссийском конкурсе-фестивале "Безопасное колесо" и автомногоборью организуемых Главным Управлением  обеспечения безопасности дорожного движения МВД РФ с оплатой проезда, питания, проживания участников и сопровождающих лиц (всего), в том числе:</t>
  </si>
  <si>
    <t>3.1.4. Подготовка и создание информационно-пропагандистских телерадиопрограмм, направленных на участников дорожного движения, для последующего размещения на телевизионных каналах, радиостанциях. Организация в печатных средствах массовой информации специальных рубрик и выпуск печатной продукции по БДД, в том числе:</t>
  </si>
  <si>
    <t>2.1.2 Строительство и реконструкция взлетно-посадочных площадок на территории Республики Тыва, в том числе:</t>
  </si>
  <si>
    <t>2.1.1. Поддержание летной годности воздушных судов РКП «АК «Тува Авиа»: Ми-8, АН-2, Robinson R-44 в том числе:</t>
  </si>
  <si>
    <t>2.1. Ведомственная программа "Развитие гражданской авиации общего назначения" (всего), в том числе:</t>
  </si>
  <si>
    <t>3.1.6. Проведение серий широкомасштабных информационно - пропагандистских социальных кампаний и акций, направленных на формирование устойчивых навыков законопослушного поведения на дорогах, создание профильной смены юных инспекторов движения на базе Детского оздоровительного лагеря, отдыха детей,  а также формирование навыков безопасного поведения на дорогах у детей и подростков («Внимание - дети!», «Пристегнись!», «Пешеход на переход», 
Организация и проведение республиканских конкурсов: «Мы и дорога», «Безопасная дорога детства», «Перекресток», «Дорога и дети», «Дорога без Опасности»). Республиканские очно-заочные конкурсы по возрастным категориям
 (всего), в том числе:</t>
  </si>
  <si>
    <t>3.1.7. Учебно-методическое обеспечение техническими средствами обучения, наглядными, учебными и методическими пособиями, электронными образовательными ресурсами (всего), в том числе:</t>
  </si>
  <si>
    <t>2.2. Ведомственный проект "Развитие автомобильного транспорта общего назначения", в том числе:</t>
  </si>
  <si>
    <t>2.1.3. Приобретение воздушного судна, в том числе</t>
  </si>
  <si>
    <t>3.2. Ведомственный проект "Мероприятия, направленные на развитие системы организации движения транспортных средств и пешеходов, повышение безопасности дорожных условий" (всего), в том числе:</t>
  </si>
  <si>
    <t>3.2.1. Нанесение дорожной разметки и установка дорожных знаков. Устройство автоматизированного весогабаритного контроля, в том числе:</t>
  </si>
  <si>
    <t>Наименование документа</t>
  </si>
  <si>
    <t>РЕЕСТР документов, входящих в состав государственной программы "Развитие транспортной системы Республики Тыва"</t>
  </si>
  <si>
    <t>Тип документа</t>
  </si>
  <si>
    <t>Вид документа</t>
  </si>
  <si>
    <t>Реквизиты</t>
  </si>
  <si>
    <t>Разработчик</t>
  </si>
  <si>
    <t>Гиперссылка на текст документа</t>
  </si>
  <si>
    <t>Государственная программа Республики Тыва "Развитие транспортной системы Республики Тыва"</t>
  </si>
  <si>
    <t>Паспорт</t>
  </si>
  <si>
    <t>2</t>
  </si>
  <si>
    <t>3</t>
  </si>
  <si>
    <t>4</t>
  </si>
  <si>
    <t>5</t>
  </si>
  <si>
    <t>6</t>
  </si>
  <si>
    <t>7</t>
  </si>
  <si>
    <t>8</t>
  </si>
  <si>
    <t>9</t>
  </si>
  <si>
    <t>10</t>
  </si>
  <si>
    <t>11</t>
  </si>
  <si>
    <t>12</t>
  </si>
  <si>
    <t>13</t>
  </si>
  <si>
    <t>1</t>
  </si>
  <si>
    <t>Структура</t>
  </si>
  <si>
    <t>Показатели</t>
  </si>
  <si>
    <t>Помесячный план</t>
  </si>
  <si>
    <t>Ресурсное обеспечение</t>
  </si>
  <si>
    <t>Стратегические приоритеты</t>
  </si>
  <si>
    <t>Министерство дорожно-транспортного комплекса Республики Тыва</t>
  </si>
  <si>
    <t>Методика оценки эффективности государственной программы</t>
  </si>
  <si>
    <t xml:space="preserve">Порядок предоставления субсидий перевозчикам в целях возмещения части затрат на выполнение работ, связанных с осуществлением регулярных перевозок пассажиров по регулируемым тарифам по пригородным маршрутам с небольшой интенсивностью пассажиропотока"
</t>
  </si>
  <si>
    <t xml:space="preserve">Порядок предоставления субсидий за счет средств республиканского бюджета Республики Тыва на возмещение затрат перевозчикам, осуществляющим регулярные пассажирские перевозки автомобильным транспортом общего пользования по межмуниципальным маршрутам регулярных перевозок по регулируемым тарифам на территории Республики Тыва
</t>
  </si>
  <si>
    <t xml:space="preserve">Порядок предоставления субсидий на финансовое обеспечение затрат на реализацию отдельных мероприятий в области дорожно-транспортного комплекса Республики Тыва
</t>
  </si>
  <si>
    <t xml:space="preserve">Порядок предоставления субсидий из республиканского бюджета Республики Тыва на реализацию мероприятий, направленных на развитие гражданской авиации </t>
  </si>
  <si>
    <t>Порядок предоставления субсидий из Дорожного фонда Республики Тыва бюджетам муниципальных образований Республики Тыва</t>
  </si>
  <si>
    <t xml:space="preserve">Порядка предоставления субсидий из республиканского бюджета Республики Тыва на мероприятия в области автомобильного транспорта и обеспечения безопасности дорожного движени
</t>
  </si>
  <si>
    <t>Постановление Правительства Республики Тыва</t>
  </si>
  <si>
    <t>Об утверждении государственной программы Республики Тыва «Развитие транспортной системы Республики Тыва»</t>
  </si>
  <si>
    <t xml:space="preserve">ПОМЕСЯЧНЫЙ ПЛАН
достижения показателей 2024 года государственной программы
"Развитие транспортной системы Республики Тыва"
</t>
  </si>
  <si>
    <t>ПЕРЕЧЕНЬ</t>
  </si>
  <si>
    <t xml:space="preserve">             объектов капитального строительства, мероприятий</t>
  </si>
  <si>
    <t xml:space="preserve">              (укрупненных инвестиционных проектов), объектов</t>
  </si>
  <si>
    <t xml:space="preserve">            недвижимости, реализуемых в рамках государственной</t>
  </si>
  <si>
    <t>Наименование объектов и мероприятий (укрупненных инвестиционных проектов)</t>
  </si>
  <si>
    <t>Мощность объекта</t>
  </si>
  <si>
    <t>Стоимость объекта (в ценах существующих лет)</t>
  </si>
  <si>
    <t>Срок ввода в эксплуатацию/ приобретения объекта</t>
  </si>
  <si>
    <t>Объемы финансового обеспечения по годам, тыс. руб.</t>
  </si>
  <si>
    <t>единица измерения (по ОКЕИ)</t>
  </si>
  <si>
    <t>N</t>
  </si>
  <si>
    <t>N + 1</t>
  </si>
  <si>
    <t>Всего - республиканский бюджет, в том числе:</t>
  </si>
  <si>
    <t>бюджетные инвестиции</t>
  </si>
  <si>
    <t>субсидии местным бюджетам</t>
  </si>
  <si>
    <t>иные субсидии</t>
  </si>
  <si>
    <t>Региональный проект "Наименование"</t>
  </si>
  <si>
    <t>Региональный проект, не входящий в состав федерального проекта "Наименование"</t>
  </si>
  <si>
    <t>Ведомственный проект "Наименование"</t>
  </si>
  <si>
    <t>Главный распорядитель бюджетных средств</t>
  </si>
  <si>
    <t>Наименование объекта</t>
  </si>
  <si>
    <t>Объемы финансового обеспечения по годам, тыс. руб. (нарастающий)</t>
  </si>
  <si>
    <t>единица измерения (по ОКЕИ),
 км</t>
  </si>
  <si>
    <t>значение</t>
  </si>
  <si>
    <t>Региональный проект "Развитие транспортной системы Республики Тыва"</t>
  </si>
  <si>
    <t xml:space="preserve">Требуемая протяженность </t>
  </si>
  <si>
    <t>1. Подпрограмма  «Автомобильные дороги и дорожное хозяйство»</t>
  </si>
  <si>
    <t xml:space="preserve">Региональной сети требуется  </t>
  </si>
  <si>
    <t>Агломерация требуется</t>
  </si>
  <si>
    <t>Опорной сети требуется</t>
  </si>
  <si>
    <t xml:space="preserve">ИССО </t>
  </si>
  <si>
    <t>1.1.  Национальный проект "Безопасные качественные дороги"</t>
  </si>
  <si>
    <t>1.1.1. Строительство автомобильных дорог и сооружений на них</t>
  </si>
  <si>
    <t>1.1.1.1. Строительство автомобильной дороги Бояровка - Тоора -Хем,  участок км 20+000 - км 27+000</t>
  </si>
  <si>
    <t>1.1.1.2. Строительство автомобильной дороги Бояровка - Тоора -Хем, участок км 12+500 - км 20+000</t>
  </si>
  <si>
    <t>1.1.1.3. Строительство автомобильной дороги Бояровка - Тоора -Хем, участок км 0+000 - 12+500, км 49+000 - км 61+500</t>
  </si>
  <si>
    <t>1.1.1.4. Строительство автомобильной дороги Усть-Бурен – Усть-Элегест – Кунгуртуг, участок км 0+000 - км 253+000</t>
  </si>
  <si>
    <t>1.1.1.5. Строительство автомобильной дороги «Кызыл-Хая (Республики Тыва) – Кош-Агач (Республика Алтай)» (общей протяженностью 130 км)</t>
  </si>
  <si>
    <t xml:space="preserve">1.1.1.6. Строительство мостового перехода через реку Енисей </t>
  </si>
  <si>
    <t xml:space="preserve">1.1.1.7. Строительство автомобильной дороги Туран-Ырбан, участок км 0+000 - км 190+900 </t>
  </si>
  <si>
    <t>1.1.1.8. Строительство автомобильной дороги Ырбан-Ак-Сугский ГОК, участок км 0+000 - км 124+200</t>
  </si>
  <si>
    <t>1.1.2. Реконструкция автомобильной дороги</t>
  </si>
  <si>
    <t>1.1.2.1. Реконструкция автомобильной дороги Подъезд к с.Кара-Хаак,  участок  км 0+000 - км 2+500 (1-этап)</t>
  </si>
  <si>
    <t>1.1.2.2. Реконструкция автомобильной дороги Бай-Хаак-Балгазын, участок км 8+500 км 10+600 (2 этап)</t>
  </si>
  <si>
    <t>1.1.2.3. Реконструкция ул.Щетинкина-Кравченко от ул.Каа-Хем до ул.Гагарина</t>
  </si>
  <si>
    <t>1.1.2.4. Реконструкция ул.Набережная г.Кызыл, от дома №69 ул.Холмистая до ул.Абаканская</t>
  </si>
  <si>
    <t>1.1.2.5. Реконструкция ул.Кочетова г.Кызыл, от ул.Дружба до ул.Абаканская</t>
  </si>
  <si>
    <t>1.1.2.6.Реконструкция автомобильной дороги Бай-Хаак-Балгазын, участок км 10+600 - км 15+600 (3 этап)</t>
  </si>
  <si>
    <t>1.1.2.7.Реконструкция автомобильной дороги Кызыл - Эрзин - Госграница с Монголией, участок км 262+000 - км 272+010</t>
  </si>
  <si>
    <t xml:space="preserve">1.1.3. Капитальный ремонт автомобильных дорог  </t>
  </si>
  <si>
    <t>1.1.3.1.Капитальный ремонт ул.Островная г. Кызыл, от ул. Энергетиков до ул. Монгуш Сата</t>
  </si>
  <si>
    <t>1.1.3.2.Капитальный ремонт ул.Абаканская г.Кызыл, от ул.Салчак Тока до ул. Кочетова</t>
  </si>
  <si>
    <t>1.1.3.3.Капитальный ремонт ул.Калинина г.Кызыл, от круговой развязки ул.Титова до круговой развязки ул.Московская</t>
  </si>
  <si>
    <t>1.1.3.4.Капитальный ремонт ул.Найыральская (ЛДО) г.Кызыл, от дома №1 ул.Найыральская (7 остановка) до примыкание к федеральной трассе Р-257</t>
  </si>
  <si>
    <t>1.1.3.5.Капитальный ремонт ул.Салчак Тока от ул.Бухтуева до ул.Абаканская</t>
  </si>
  <si>
    <t xml:space="preserve">1.1.3.6.Капитальный ремонт ул. Сундуй Андрея с.Чаа-Холь, от ул.Ленина до ул.60 лет Октября Чаа-Хольское ЦКБ </t>
  </si>
  <si>
    <t xml:space="preserve">1.1.3.7.Капитальный ремонт ул. Иргит Шагдыржап с.Эрзин, от Эрзинское ЦКБ до ул.Лесная </t>
  </si>
  <si>
    <t>1.1.3.8.Капитальный ремонт ул.Пушкина с.Сарыг-Сеп, от пер.Квитного до пер.Бухтуева</t>
  </si>
  <si>
    <t>1.1.3.9.Капитальный ремонт ул.Чехова от ул.Рабочая до ул.Кечил-оола</t>
  </si>
  <si>
    <t>1.1.3.10.Капитальный ремонт ул.Каа-Хем от ул.Магистральная до ул.Дружбы</t>
  </si>
  <si>
    <t>1.1.3.11.Капитальный ремонт ул.Степана-Сарыг-оола от ул.Лопсанчапа до ул.Иркутская</t>
  </si>
  <si>
    <t xml:space="preserve">1.1.3.12.Капитальный ремонт ул.Чульдум от ул.Примыкания до ул. Рабочая </t>
  </si>
  <si>
    <t xml:space="preserve">1.1.3.13.Капитальный ремонт автомобильной дороги подъезд к с.Ак-Эрик, на участке км 0+000 - км 5+000 </t>
  </si>
  <si>
    <t>1.1.3.14. Капитальный ремонт ул.Дружба (малая) от ул.Каа-Хем до ул.Чульдум</t>
  </si>
  <si>
    <t>1.1.3.15. Капитальный ремонт ул.Ондар Лопсана с.Суг-Аксы, от ул.Гагарина до ул.Победы</t>
  </si>
  <si>
    <t>1.1.3.16. Капитальный ремонт ул.Солнечная с.Хову-Аксы, от ул.Спортивная до ул.Гагарина</t>
  </si>
  <si>
    <t>1.1.3.17.Капитальный ремонт автомобильной дороги Кызыл - Эрзин - Госграница с Монголией, участок км 149+000 - км 160+000</t>
  </si>
  <si>
    <t>1.1.3.18. Капитальный ремонт автомобильной дороги Кызыл - Эрзин - Госграница с Монголией, участок км 160+000 - км 170+000</t>
  </si>
  <si>
    <t>1.1.3.19. Капитальный ремонт автомобильной дороги Кызыл - Эрзин - Госграница с Монголией, участок км 100+000 - км 111+700</t>
  </si>
  <si>
    <t>1.1.3.20. Капитальный ремонт автомобильной дороги Кызыл - Эрзин - Госграница с Монголией, участок км 198+000 - км 205+000</t>
  </si>
  <si>
    <t>1.1.3.21. Капитальный ремонт автомобильной дороги Сарыг-Сеп - Балгазын, участок км 0+000 - км 7+000</t>
  </si>
  <si>
    <t>1.1.3.22. Капитальный ремонт автомобильной дороги Чаа-Холь - Шанчы, участок км 1+000 - км 10+000</t>
  </si>
  <si>
    <t>1.1.3.23. Капитальный ремонт ул.Октябрская г.Шагонар, от ул.Дружба до Улуг-Хемской ЦКБ</t>
  </si>
  <si>
    <t>1.1.3.24. Капитальный ремонт пер.Школьный с.Хандагайты, от ул.Октябрская до ул.Монгуш Сылдыс</t>
  </si>
  <si>
    <t>1.1.4. Ремонт автомобильных дорог</t>
  </si>
  <si>
    <t>1.1.4.1. Ремонт ул.Комсомольская от ул.Мира до ул.Складская, от ул.Кочетова до ул. Дружба</t>
  </si>
  <si>
    <t>1.1.4.2. Ремонт ул.Комсомольская от ул.Мира до ул.Складская, от ул.Кочетова до ул. Дружба</t>
  </si>
  <si>
    <t>1.1.4.3. Ремонт автомобильной дороги Чаа-Холь  -  Шанчы, участок км 0+000 - км 4+000</t>
  </si>
  <si>
    <t>1.1.4.4. Ремонт автомобильной дороги Подъезд к с.Баян-Тала, км 0+000 - км 3+500</t>
  </si>
  <si>
    <t>1.1.4.5. Ремонт автомобильной дороги Подъезд к с.Кок-Хаак, км 0+000 - км 9+500</t>
  </si>
  <si>
    <t>1.1.4.6. Ремонт автомобильной дороги подъезд к с.Шамбалыг, участок км 0+000 - км 11+000</t>
  </si>
  <si>
    <t xml:space="preserve">1.1.4.7. Ремонт автомобильной дороги Самагалтай-Ак-Чыраа, участок км 25+000 - км 32+000 </t>
  </si>
  <si>
    <t xml:space="preserve">1.1.4.8. Ремонт автомобильной дороги Кызыл - Сарыг-Сеп, участок км 72+500 км 75+500 </t>
  </si>
  <si>
    <t>1.1.4.9. Ремонт автомобильной дороги Кызыл - Сарыг -Сеп, участок  км 60+000 - км 65+000</t>
  </si>
  <si>
    <t>1.1.4.10. Ремонт автомобильной дороги Хандагайты - Мугур-Аксы, участок км 0+000 - км 6+000, км 16+000 - км 18+000, км 20+000 - км 24+000, км 37+000</t>
  </si>
  <si>
    <t>1.1.4.11. Ремонт автомобильной дороги подъезд к с.Тээли, участок км 3+300 - км 8+300</t>
  </si>
  <si>
    <t>1.1.4.12. Ремонт автомобильной дороги Хандагайты - Мугур-Аксы, участок 0+000 - км 17+000</t>
  </si>
  <si>
    <t xml:space="preserve">1.1.4.13. Ремонт автомобильной дороги Подъезд к с.Хову-Аксы, участок км 23+000 - км 28+000 </t>
  </si>
  <si>
    <t xml:space="preserve">1.1.4.14. Ремонт автомобильной дороги Подъезд к с.Хову-Аксы, участок км 23+000 - км 28+000 </t>
  </si>
  <si>
    <t xml:space="preserve">1.1.4.15. Ремонт ул.Сергея Лазо от ул.Магистральная до ул.Колхозная </t>
  </si>
  <si>
    <t>1.1.4.16. Ремонт ул.Полевая пгт.Каа-Хем от ул.Восточная до ул.Школьная</t>
  </si>
  <si>
    <t>1.1.4.17.Ремонт ул.Безымянная с.Сукпак от ул.Фрегатная до ул.Первомайская</t>
  </si>
  <si>
    <t>1.1.4.18.Ремонт ул.Первомайская с.Сукпак от ул.Безымянная до ул.Первомайская дом №39</t>
  </si>
  <si>
    <t>1.1.4.19.Ремонт ул.Полевая с.Сукпак от ул.Безымянная до ул.Полевая дом №42</t>
  </si>
  <si>
    <t>1.1.4.20.Ремонт ул.Кошкар-оол, ул.Саны-Шири с.Мугур-Аксы, от ул.Эрик до Монгун-Тайгинской ЦКБ</t>
  </si>
  <si>
    <t>1.1.4.21. Ремонт ул.Охотничья, ул.Агбан с.Тоора-Хем, от ул.Бухтуева до Тоджинской ЦКБ</t>
  </si>
  <si>
    <t xml:space="preserve">1.1.4.22. Ремонт автомобильной дороги Хандагайты-Ак-Чыраа, участок  км 68+000 - км 125+000 </t>
  </si>
  <si>
    <t>1.1.4.23. Ремонт автомобильной дороги Эрзин - Нарын, участок км 0+000 - км 18+300</t>
  </si>
  <si>
    <t>1.1.4.24. Ремонт ул.Тувинских Добровольцев от ул.Красных Партизан до ул.Кочетова г.Кызыл</t>
  </si>
  <si>
    <t>1.1.4.25. Ремонт пер.Центральный с.Эрги-Барлык, от ул.Эрик до ул.Степная</t>
  </si>
  <si>
    <t>1.1.4.26. Ремонт ул.Маадыр-оол с.Эйлиг-Хем, от ул.Новая до ул. Безымянная</t>
  </si>
  <si>
    <t>1.1.4.27. Ремонт автомобильной дороги Бай-Хаак - Балгазын, участок км 3+200 - км 24+000</t>
  </si>
  <si>
    <t>1.1.4.29. Ремонт ул.Монгуш Эдуарда в с.Кара-Холь, от дома №14 до дома №28 ул.Монгуш Эдуарда</t>
  </si>
  <si>
    <t xml:space="preserve">1.1.4.30. Ремонт ул.70 лет Октября с.Эрзин, от ул.Иргит Шагдыржап до ул.Лесная </t>
  </si>
  <si>
    <t xml:space="preserve">1.1.4.31. Ремонт автомобильной дороги Мугур-Аксы - Кара-Суур </t>
  </si>
  <si>
    <t>Цель государственной программы "Развитие транспортной системы Республики Тыва" № 1</t>
  </si>
  <si>
    <t>подпрограммы "Автомобильные дороги и дорожное хозяйство"</t>
  </si>
  <si>
    <t>1.1.</t>
  </si>
  <si>
    <t>Доля автомобильных дорог регионального и межмуниципального значения, соответствующих нормативным требованиям;</t>
  </si>
  <si>
    <t>%</t>
  </si>
  <si>
    <t xml:space="preserve">Соглашение между Правительством Республики Тыва и Росавтодором от года № "О" </t>
  </si>
  <si>
    <t xml:space="preserve">Министертво дорожно-транспортного комплекса РТ </t>
  </si>
  <si>
    <t xml:space="preserve"> НП "БКД"</t>
  </si>
  <si>
    <t>1.2.</t>
  </si>
  <si>
    <t>Доля автомобильных дорог регионального значения, входящих в опорную сеть, соответствующих нормативным требованиям;</t>
  </si>
  <si>
    <t xml:space="preserve">  НП "БКД"</t>
  </si>
  <si>
    <t>1.3.</t>
  </si>
  <si>
    <t>Доля дорожной сети городских агломераций, находящаяся в нормативном состоянии;</t>
  </si>
  <si>
    <t>1.4.</t>
  </si>
  <si>
    <t>Протяженность приведенных в нормативное состояние искусственных сооружений на автомобильных дорогах регионального или межмуниципального и местного значения (накопленным итогом);</t>
  </si>
  <si>
    <t>км</t>
  </si>
  <si>
    <t>1. Подпрограмма 
"Автомобильные дороги и дорожное хозяйство"</t>
  </si>
  <si>
    <t xml:space="preserve">Миндортранс РТ </t>
  </si>
  <si>
    <t xml:space="preserve">1. Национальный проект "Безопасные качесвтенные дороги" </t>
  </si>
  <si>
    <t>1.1. "Строительство автомобильных дорог и сооружений на них"</t>
  </si>
  <si>
    <t>1.2. "Реконструкция автомобильных дорог и сооружений на них"</t>
  </si>
  <si>
    <t>1.3. "Капитальный ремонт автомобильных дорог и сооружений на них"</t>
  </si>
  <si>
    <t>1.4. "Ремонт автомобильных дорог и сооружений на них"</t>
  </si>
  <si>
    <t>1.5.  "Проектно-изыскательские работы"</t>
  </si>
  <si>
    <t>1.6. "Содержание автомобильных дорог и сооружений на них"</t>
  </si>
  <si>
    <t>1.7.  "Мероприятия по транспортной безопасности"</t>
  </si>
  <si>
    <t>1.8.  "Оплата услуг по перевозке грузов и пассажиров"</t>
  </si>
  <si>
    <t>1.9.  "Обследование и диагностика автомобильных дорог и сооружений на них"</t>
  </si>
  <si>
    <t>1.10.  "Государственная регистрация прав на объекты недвижимости дорожного хозяйства"</t>
  </si>
  <si>
    <t>1.11.  Ведомственная программа "Резерв средств на ликвидацию стихии"</t>
  </si>
  <si>
    <t xml:space="preserve">1.12.  "Субсидии местным бюджетам" </t>
  </si>
  <si>
    <t xml:space="preserve">1.13. "Строительный контроль" </t>
  </si>
  <si>
    <t xml:space="preserve">1.14. "Субсидии местным бюджетам Кызылской агломерации" </t>
  </si>
  <si>
    <t xml:space="preserve">1.15 "Дорожная сеть" </t>
  </si>
  <si>
    <t>Комплекс процессных мероприятий, реализуемых непрерывно либо на периодической основе</t>
  </si>
  <si>
    <t>Всего</t>
  </si>
  <si>
    <r>
      <rPr>
        <b/>
        <sz val="14"/>
        <color theme="1"/>
        <rFont val="Times New Roman"/>
        <family val="1"/>
        <charset val="204"/>
      </rPr>
      <t xml:space="preserve">РЕСУРСНОЕ ОБЕСПЕЧЕНИЕ </t>
    </r>
    <r>
      <rPr>
        <sz val="14"/>
        <color theme="1"/>
        <rFont val="Times New Roman"/>
        <family val="1"/>
        <charset val="204"/>
      </rPr>
      <t xml:space="preserve">
</t>
    </r>
    <r>
      <rPr>
        <b/>
        <sz val="14"/>
        <color theme="1"/>
        <rFont val="Times New Roman"/>
        <family val="1"/>
        <charset val="204"/>
      </rPr>
      <t>государственной программы "Развитие транспортной системы Республики Тыва"</t>
    </r>
  </si>
  <si>
    <t>РЕСУРСНОЕ ОБЕСПЕЧЕНИЕ</t>
  </si>
  <si>
    <t>государственной программы</t>
  </si>
  <si>
    <t>"Развитие транспортной системы Республики Тыва"</t>
  </si>
  <si>
    <t>Государственная программа "Развитие транспортной системы Республики Тыва" (всего), в том числе:</t>
  </si>
  <si>
    <t>консолидированный бюджет Республики Тыва, в том числе &lt;2&gt;</t>
  </si>
  <si>
    <t>объем налоговых расходов Республики Тыва (справочно) &lt;3&gt;</t>
  </si>
  <si>
    <t>2.1.  "Управление дорожным хозяйством"</t>
  </si>
  <si>
    <t>программы "Развитие транспортной системы Республики Тыва"</t>
  </si>
  <si>
    <t>15. "Дорожная сеть"</t>
  </si>
  <si>
    <t>бюджеты муниципальных образований республики</t>
  </si>
  <si>
    <t>тыс. рублей</t>
  </si>
  <si>
    <t>2.1. Ведомственный проект "Развитие гражданской авиации общего назначения" (всего), в том числе:</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</si>
</sst>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00"/>
  </numFmts>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8"/>
      <color theme="1"/>
      <name val="Times New Roman"/>
      <family val="1"/>
      <charset val="204"/>
    </font>
    <font>
      <u/>
      <sz val="11"/>
      <color theme="10"/>
      <name val="Calibri"/>
      <family val="2"/>
      <scheme val="minor"/>
    </font>
    <font>
      <sz val="11"/>
      <color theme="1"/>
      <name val="Times New Roman"/>
      <family val="1"/>
      <charset val="204"/>
    </font>
    <font>
      <sz val="8"/>
      <name val="Times New Roman"/>
      <family val="1"/>
      <charset val="204"/>
    </font>
    <font>
      <sz val="11"/>
      <name val="Times New Roman"/>
      <family val="1"/>
      <charset val="204"/>
    </font>
    <font>
      <sz val="10"/>
      <name val="Times New Roman"/>
      <family val="1"/>
      <charset val="204"/>
    </font>
    <font>
      <sz val="11"/>
      <color theme="1"/>
      <name val="Calibri"/>
      <family val="2"/>
      <scheme val="minor"/>
    </font>
    <font>
      <sz val="14"/>
      <color theme="1"/>
      <name val="Times New Roman"/>
      <family val="1"/>
      <charset val="204"/>
    </font>
    <font>
      <u/>
      <sz val="11"/>
      <color theme="10"/>
      <name val="Times New Roman"/>
      <family val="1"/>
      <charset val="204"/>
    </font>
    <font>
      <b/>
      <sz val="11"/>
      <color theme="1"/>
      <name val="Times New Roman"/>
      <family val="1"/>
      <charset val="204"/>
    </font>
    <font>
      <b/>
      <sz val="14"/>
      <color theme="1"/>
      <name val="Times New Roman"/>
      <family val="1"/>
      <charset val="204"/>
    </font>
    <font>
      <sz val="10"/>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sz val="12"/>
      <color theme="1"/>
      <name val="Calibri"/>
      <family val="2"/>
      <scheme val="minor"/>
    </font>
    <font>
      <b/>
      <sz val="12"/>
      <name val="Times New Roman"/>
      <family val="1"/>
      <charset val="204"/>
    </font>
    <font>
      <b/>
      <sz val="12"/>
      <color theme="1"/>
      <name val="Calibri"/>
      <family val="2"/>
      <scheme val="minor"/>
    </font>
    <font>
      <u/>
      <sz val="11"/>
      <color theme="1"/>
      <name val="Times New Roman"/>
      <family val="1"/>
      <charset val="204"/>
    </font>
    <font>
      <sz val="16"/>
      <color theme="1"/>
      <name val="Times New Roman"/>
      <family val="1"/>
      <charset val="204"/>
    </font>
  </fonts>
  <fills count="9">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5">
    <xf numFmtId="0" fontId="0" fillId="0" borderId="0"/>
    <xf numFmtId="0" fontId="4" fillId="0" borderId="0" applyNumberFormat="0" applyFill="0" applyBorder="0" applyAlignment="0" applyProtection="0"/>
    <xf numFmtId="164" fontId="9" fillId="0" borderId="0" applyFont="0" applyFill="0" applyBorder="0" applyAlignment="0" applyProtection="0"/>
    <xf numFmtId="0" fontId="2" fillId="0" borderId="0"/>
    <xf numFmtId="0" fontId="1" fillId="0" borderId="0"/>
  </cellStyleXfs>
  <cellXfs count="255">
    <xf numFmtId="0" fontId="0" fillId="0" borderId="0" xfId="0"/>
    <xf numFmtId="0" fontId="3" fillId="0" borderId="1" xfId="0" applyNumberFormat="1" applyFont="1" applyBorder="1" applyAlignment="1">
      <alignment horizontal="justify" vertical="center" wrapText="1"/>
    </xf>
    <xf numFmtId="0" fontId="0" fillId="0" borderId="1" xfId="0" applyBorder="1"/>
    <xf numFmtId="0" fontId="3" fillId="0" borderId="1" xfId="0" applyNumberFormat="1" applyFont="1" applyFill="1" applyBorder="1" applyAlignment="1">
      <alignment horizontal="justify"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5" fillId="0" borderId="1" xfId="0" applyFont="1" applyBorder="1"/>
    <xf numFmtId="0" fontId="6" fillId="0" borderId="1" xfId="0"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49" fontId="8" fillId="0" borderId="1" xfId="0" applyNumberFormat="1" applyFont="1" applyBorder="1" applyAlignment="1">
      <alignment vertical="center" wrapText="1"/>
    </xf>
    <xf numFmtId="49" fontId="8"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wrapText="1"/>
    </xf>
    <xf numFmtId="0" fontId="5" fillId="0" borderId="0" xfId="0" applyFont="1" applyAlignment="1">
      <alignment wrapText="1"/>
    </xf>
    <xf numFmtId="0" fontId="5" fillId="0" borderId="0" xfId="0" applyFont="1" applyBorder="1" applyAlignment="1">
      <alignment horizontal="center" vertical="center" wrapText="1"/>
    </xf>
    <xf numFmtId="0" fontId="11" fillId="0" borderId="12" xfId="1" applyFont="1" applyBorder="1" applyAlignment="1">
      <alignment horizontal="center" vertical="center" wrapText="1"/>
    </xf>
    <xf numFmtId="0" fontId="5" fillId="0" borderId="12" xfId="0" applyFont="1" applyBorder="1" applyAlignment="1">
      <alignment horizontal="center" vertical="center" wrapText="1"/>
    </xf>
    <xf numFmtId="4" fontId="5" fillId="0" borderId="12" xfId="0" applyNumberFormat="1" applyFont="1" applyBorder="1" applyAlignment="1">
      <alignment horizontal="center" vertical="center" wrapText="1"/>
    </xf>
    <xf numFmtId="1" fontId="5" fillId="0" borderId="12" xfId="0" applyNumberFormat="1" applyFont="1" applyBorder="1" applyAlignment="1">
      <alignment horizontal="right" wrapText="1"/>
    </xf>
    <xf numFmtId="0" fontId="5" fillId="0" borderId="11" xfId="0" applyFont="1" applyBorder="1" applyAlignment="1">
      <alignment vertical="center" wrapText="1"/>
    </xf>
    <xf numFmtId="0" fontId="5" fillId="0" borderId="12" xfId="0" applyFont="1" applyBorder="1" applyAlignment="1">
      <alignment vertical="center" wrapText="1"/>
    </xf>
    <xf numFmtId="4" fontId="5" fillId="0" borderId="12" xfId="0" applyNumberFormat="1" applyFont="1" applyBorder="1" applyAlignment="1">
      <alignment vertical="center" wrapText="1"/>
    </xf>
    <xf numFmtId="0" fontId="5" fillId="0" borderId="0" xfId="0" applyFont="1" applyBorder="1" applyAlignment="1">
      <alignment vertical="center" wrapText="1"/>
    </xf>
    <xf numFmtId="1" fontId="5" fillId="0" borderId="0" xfId="0" applyNumberFormat="1" applyFont="1" applyAlignment="1">
      <alignment horizontal="right" wrapText="1"/>
    </xf>
    <xf numFmtId="0" fontId="7" fillId="0" borderId="0" xfId="0" applyFont="1" applyBorder="1" applyAlignment="1">
      <alignment horizontal="center" vertical="center" wrapText="1"/>
    </xf>
    <xf numFmtId="0" fontId="5" fillId="0" borderId="1" xfId="0" applyFont="1" applyBorder="1" applyAlignment="1">
      <alignment wrapText="1"/>
    </xf>
    <xf numFmtId="0" fontId="5" fillId="0" borderId="0" xfId="0" applyFont="1" applyBorder="1" applyAlignment="1">
      <alignment wrapText="1"/>
    </xf>
    <xf numFmtId="0" fontId="12" fillId="0" borderId="1" xfId="0" applyFont="1" applyBorder="1" applyAlignment="1">
      <alignment wrapText="1"/>
    </xf>
    <xf numFmtId="4" fontId="5" fillId="0" borderId="1" xfId="0" applyNumberFormat="1" applyFont="1" applyBorder="1" applyAlignment="1">
      <alignment wrapText="1"/>
    </xf>
    <xf numFmtId="0" fontId="13" fillId="2" borderId="1" xfId="0" applyFont="1" applyFill="1" applyBorder="1" applyAlignment="1">
      <alignment wrapText="1"/>
    </xf>
    <xf numFmtId="4" fontId="5" fillId="0" borderId="0" xfId="0" applyNumberFormat="1" applyFont="1" applyFill="1" applyBorder="1" applyAlignment="1">
      <alignment horizontal="center" vertical="center" wrapText="1"/>
    </xf>
    <xf numFmtId="4" fontId="5" fillId="0" borderId="0" xfId="0" applyNumberFormat="1" applyFont="1" applyFill="1" applyAlignment="1">
      <alignment wrapText="1"/>
    </xf>
    <xf numFmtId="0" fontId="5" fillId="0" borderId="0" xfId="0" applyFont="1" applyFill="1" applyAlignment="1">
      <alignment wrapText="1"/>
    </xf>
    <xf numFmtId="0" fontId="13" fillId="3" borderId="1" xfId="0" applyFont="1" applyFill="1" applyBorder="1" applyAlignment="1">
      <alignment wrapText="1"/>
    </xf>
    <xf numFmtId="0" fontId="10" fillId="3" borderId="1" xfId="0" applyFont="1" applyFill="1" applyBorder="1" applyAlignment="1">
      <alignment wrapText="1"/>
    </xf>
    <xf numFmtId="4" fontId="13" fillId="3" borderId="1" xfId="0" applyNumberFormat="1" applyFont="1" applyFill="1" applyBorder="1" applyAlignment="1">
      <alignment wrapText="1"/>
    </xf>
    <xf numFmtId="1" fontId="13" fillId="3" borderId="1" xfId="0" applyNumberFormat="1" applyFont="1" applyFill="1" applyBorder="1" applyAlignment="1">
      <alignment horizontal="right" wrapText="1"/>
    </xf>
    <xf numFmtId="0" fontId="5" fillId="0" borderId="1" xfId="0" applyFont="1" applyBorder="1" applyAlignment="1">
      <alignment vertical="top" wrapText="1"/>
    </xf>
    <xf numFmtId="4" fontId="5" fillId="0" borderId="1" xfId="0" applyNumberFormat="1" applyFont="1" applyFill="1" applyBorder="1" applyAlignment="1">
      <alignment wrapText="1"/>
    </xf>
    <xf numFmtId="1" fontId="5" fillId="0" borderId="1" xfId="0" applyNumberFormat="1" applyFont="1" applyFill="1" applyBorder="1" applyAlignment="1">
      <alignment horizontal="right" wrapText="1"/>
    </xf>
    <xf numFmtId="165" fontId="5" fillId="0" borderId="1" xfId="0" applyNumberFormat="1" applyFont="1" applyBorder="1" applyAlignment="1">
      <alignment vertical="top" wrapText="1"/>
    </xf>
    <xf numFmtId="165" fontId="5" fillId="0" borderId="1" xfId="0" applyNumberFormat="1" applyFont="1" applyBorder="1" applyAlignment="1">
      <alignment wrapText="1"/>
    </xf>
    <xf numFmtId="0" fontId="13" fillId="5" borderId="1" xfId="0" applyFont="1" applyFill="1" applyBorder="1" applyAlignment="1">
      <alignment vertical="center" wrapText="1"/>
    </xf>
    <xf numFmtId="0" fontId="13" fillId="5" borderId="1" xfId="0" applyFont="1" applyFill="1" applyBorder="1" applyAlignment="1">
      <alignment wrapText="1"/>
    </xf>
    <xf numFmtId="4" fontId="13" fillId="5" borderId="1" xfId="0" applyNumberFormat="1" applyFont="1" applyFill="1" applyBorder="1" applyAlignment="1">
      <alignment wrapText="1"/>
    </xf>
    <xf numFmtId="165" fontId="14" fillId="0" borderId="1" xfId="0" applyNumberFormat="1" applyFont="1" applyFill="1" applyBorder="1" applyAlignment="1">
      <alignment wrapText="1"/>
    </xf>
    <xf numFmtId="165" fontId="5" fillId="0" borderId="1" xfId="0" applyNumberFormat="1" applyFont="1" applyFill="1" applyBorder="1" applyAlignment="1">
      <alignment wrapText="1"/>
    </xf>
    <xf numFmtId="0" fontId="5" fillId="0" borderId="1" xfId="0" applyFont="1" applyFill="1" applyBorder="1" applyAlignment="1">
      <alignment wrapText="1"/>
    </xf>
    <xf numFmtId="0" fontId="13" fillId="0" borderId="0" xfId="0" applyFont="1" applyFill="1" applyAlignment="1">
      <alignment wrapText="1"/>
    </xf>
    <xf numFmtId="4" fontId="15" fillId="0" borderId="1" xfId="0" applyNumberFormat="1" applyFont="1" applyBorder="1" applyAlignment="1">
      <alignment horizontal="right" wrapText="1"/>
    </xf>
    <xf numFmtId="4" fontId="15" fillId="0" borderId="0" xfId="0" applyNumberFormat="1" applyFont="1" applyBorder="1" applyAlignment="1">
      <alignment horizontal="right" wrapText="1"/>
    </xf>
    <xf numFmtId="0" fontId="12" fillId="0" borderId="1" xfId="0" applyFont="1" applyFill="1" applyBorder="1" applyAlignment="1">
      <alignment wrapText="1"/>
    </xf>
    <xf numFmtId="0" fontId="5" fillId="0" borderId="1" xfId="0" applyFont="1" applyFill="1" applyBorder="1" applyAlignment="1">
      <alignment horizontal="center" wrapText="1"/>
    </xf>
    <xf numFmtId="4" fontId="16" fillId="0" borderId="1" xfId="0" applyNumberFormat="1" applyFont="1" applyFill="1" applyBorder="1" applyAlignment="1">
      <alignment horizontal="right" wrapText="1"/>
    </xf>
    <xf numFmtId="1" fontId="16" fillId="0" borderId="1" xfId="0" applyNumberFormat="1" applyFont="1" applyFill="1" applyBorder="1" applyAlignment="1">
      <alignment horizontal="right" wrapText="1"/>
    </xf>
    <xf numFmtId="4" fontId="15" fillId="0" borderId="1" xfId="0" applyNumberFormat="1" applyFont="1" applyFill="1" applyBorder="1" applyAlignment="1">
      <alignment horizontal="right" wrapText="1"/>
    </xf>
    <xf numFmtId="4" fontId="15" fillId="0" borderId="0" xfId="0" applyNumberFormat="1" applyFont="1" applyFill="1" applyBorder="1" applyAlignment="1">
      <alignment horizontal="right" wrapText="1"/>
    </xf>
    <xf numFmtId="1" fontId="15" fillId="0" borderId="1" xfId="0" applyNumberFormat="1" applyFont="1" applyFill="1" applyBorder="1" applyAlignment="1">
      <alignment horizontal="right" wrapText="1"/>
    </xf>
    <xf numFmtId="0" fontId="5" fillId="0" borderId="1" xfId="0" applyFont="1" applyBorder="1" applyAlignment="1">
      <alignment horizontal="center" wrapText="1"/>
    </xf>
    <xf numFmtId="4" fontId="16" fillId="0" borderId="1" xfId="0" applyNumberFormat="1" applyFont="1" applyBorder="1" applyAlignment="1">
      <alignment horizontal="right" wrapText="1"/>
    </xf>
    <xf numFmtId="1" fontId="16" fillId="0" borderId="1" xfId="0" applyNumberFormat="1" applyFont="1" applyBorder="1" applyAlignment="1">
      <alignment horizontal="right" wrapText="1"/>
    </xf>
    <xf numFmtId="1" fontId="15" fillId="0" borderId="1" xfId="0" applyNumberFormat="1" applyFont="1" applyBorder="1" applyAlignment="1">
      <alignment horizontal="right" wrapText="1"/>
    </xf>
    <xf numFmtId="4" fontId="15" fillId="0" borderId="1" xfId="0" applyNumberFormat="1" applyFont="1" applyBorder="1" applyAlignment="1">
      <alignment horizontal="right"/>
    </xf>
    <xf numFmtId="4" fontId="15" fillId="7" borderId="1" xfId="0" applyNumberFormat="1" applyFont="1" applyFill="1" applyBorder="1" applyAlignment="1">
      <alignment horizontal="right"/>
    </xf>
    <xf numFmtId="0" fontId="10" fillId="0" borderId="0" xfId="0" applyFont="1" applyAlignment="1">
      <alignment wrapText="1"/>
    </xf>
    <xf numFmtId="4" fontId="15" fillId="0" borderId="4" xfId="0" applyNumberFormat="1" applyFont="1" applyBorder="1" applyAlignment="1">
      <alignment horizontal="right" wrapText="1"/>
    </xf>
    <xf numFmtId="1" fontId="17" fillId="0" borderId="1" xfId="0" applyNumberFormat="1" applyFont="1" applyFill="1" applyBorder="1" applyAlignment="1">
      <alignment horizontal="right" wrapText="1"/>
    </xf>
    <xf numFmtId="4" fontId="17" fillId="0" borderId="1" xfId="0" applyNumberFormat="1" applyFont="1" applyBorder="1" applyAlignment="1">
      <alignment horizontal="right" wrapText="1"/>
    </xf>
    <xf numFmtId="1" fontId="17" fillId="0" borderId="1" xfId="0" applyNumberFormat="1" applyFont="1" applyBorder="1" applyAlignment="1">
      <alignment horizontal="right" wrapText="1"/>
    </xf>
    <xf numFmtId="4" fontId="17" fillId="0" borderId="5" xfId="0" applyNumberFormat="1" applyFont="1" applyFill="1" applyBorder="1" applyAlignment="1">
      <alignment horizontal="right" wrapText="1"/>
    </xf>
    <xf numFmtId="4" fontId="15" fillId="0" borderId="1" xfId="0" applyNumberFormat="1" applyFont="1" applyFill="1" applyBorder="1" applyAlignment="1">
      <alignment horizontal="right"/>
    </xf>
    <xf numFmtId="1" fontId="17" fillId="7" borderId="1" xfId="0" applyNumberFormat="1" applyFont="1" applyFill="1" applyBorder="1" applyAlignment="1">
      <alignment horizontal="right" wrapText="1"/>
    </xf>
    <xf numFmtId="4" fontId="17" fillId="0" borderId="1" xfId="0" applyNumberFormat="1" applyFont="1" applyFill="1" applyBorder="1" applyAlignment="1">
      <alignment horizontal="right" wrapText="1"/>
    </xf>
    <xf numFmtId="4" fontId="15" fillId="7" borderId="1" xfId="0" applyNumberFormat="1" applyFont="1" applyFill="1" applyBorder="1" applyAlignment="1">
      <alignment horizontal="right" wrapText="1"/>
    </xf>
    <xf numFmtId="4" fontId="15" fillId="0" borderId="1" xfId="2" applyNumberFormat="1" applyFont="1" applyFill="1" applyBorder="1" applyAlignment="1">
      <alignment horizontal="right" wrapText="1"/>
    </xf>
    <xf numFmtId="166" fontId="5" fillId="0" borderId="1" xfId="0" applyNumberFormat="1" applyFont="1" applyFill="1" applyBorder="1" applyAlignment="1">
      <alignment wrapText="1"/>
    </xf>
    <xf numFmtId="166" fontId="17" fillId="0" borderId="1" xfId="0" applyNumberFormat="1" applyFont="1" applyFill="1" applyBorder="1" applyAlignment="1">
      <alignment horizontal="right" wrapText="1"/>
    </xf>
    <xf numFmtId="4" fontId="15" fillId="0" borderId="1" xfId="0" applyNumberFormat="1" applyFont="1" applyFill="1" applyBorder="1" applyAlignment="1">
      <alignment wrapText="1"/>
    </xf>
    <xf numFmtId="1" fontId="5" fillId="0" borderId="0" xfId="0" applyNumberFormat="1" applyFont="1" applyFill="1" applyAlignment="1">
      <alignment horizontal="right" wrapText="1"/>
    </xf>
    <xf numFmtId="0" fontId="0" fillId="0" borderId="0" xfId="0" applyAlignment="1">
      <alignment horizontal="center" vertical="center"/>
    </xf>
    <xf numFmtId="0" fontId="17" fillId="0" borderId="1" xfId="0" applyFont="1" applyFill="1" applyBorder="1" applyAlignment="1">
      <alignment wrapText="1"/>
    </xf>
    <xf numFmtId="0" fontId="18" fillId="0" borderId="0" xfId="0" applyFont="1"/>
    <xf numFmtId="0" fontId="17" fillId="0" borderId="5" xfId="0" applyFont="1" applyBorder="1" applyAlignment="1">
      <alignment horizontal="center" vertical="center" wrapText="1"/>
    </xf>
    <xf numFmtId="0" fontId="17" fillId="0" borderId="1" xfId="0" applyFont="1" applyBorder="1" applyAlignment="1">
      <alignment vertical="center" wrapText="1"/>
    </xf>
    <xf numFmtId="4" fontId="17" fillId="0" borderId="1" xfId="0" applyNumberFormat="1" applyFont="1" applyBorder="1" applyAlignment="1">
      <alignment horizontal="center" vertical="center" wrapText="1"/>
    </xf>
    <xf numFmtId="0" fontId="17" fillId="0" borderId="1" xfId="1" applyFont="1" applyBorder="1" applyAlignment="1">
      <alignment vertical="center" wrapText="1"/>
    </xf>
    <xf numFmtId="0" fontId="16" fillId="0" borderId="1" xfId="0" applyFont="1" applyFill="1" applyBorder="1" applyAlignment="1">
      <alignment horizontal="center" vertical="center"/>
    </xf>
    <xf numFmtId="4" fontId="16" fillId="0" borderId="1"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4" fontId="15" fillId="0" borderId="1" xfId="0" applyNumberFormat="1" applyFont="1" applyFill="1" applyBorder="1"/>
    <xf numFmtId="4" fontId="15" fillId="0" borderId="1" xfId="0" applyNumberFormat="1" applyFont="1" applyFill="1" applyBorder="1" applyAlignment="1">
      <alignment horizontal="center"/>
    </xf>
    <xf numFmtId="0" fontId="19" fillId="0" borderId="1" xfId="0" applyFont="1" applyFill="1" applyBorder="1" applyAlignment="1">
      <alignment vertical="center" wrapText="1"/>
    </xf>
    <xf numFmtId="0" fontId="17" fillId="0" borderId="1" xfId="0" applyFont="1" applyFill="1" applyBorder="1" applyAlignment="1">
      <alignment vertical="center" wrapText="1"/>
    </xf>
    <xf numFmtId="4" fontId="17" fillId="0" borderId="1" xfId="0" applyNumberFormat="1" applyFont="1" applyFill="1" applyBorder="1" applyAlignment="1">
      <alignment horizontal="center" vertical="center" wrapText="1"/>
    </xf>
    <xf numFmtId="2" fontId="19" fillId="0" borderId="1" xfId="0" applyNumberFormat="1" applyFont="1" applyFill="1" applyBorder="1" applyAlignment="1">
      <alignment horizontal="left" vertical="center" wrapText="1"/>
    </xf>
    <xf numFmtId="4" fontId="18" fillId="0" borderId="0" xfId="0" applyNumberFormat="1" applyFont="1"/>
    <xf numFmtId="4" fontId="15" fillId="0" borderId="1" xfId="0" applyNumberFormat="1" applyFont="1" applyBorder="1" applyAlignment="1">
      <alignment horizontal="center" vertical="center"/>
    </xf>
    <xf numFmtId="0" fontId="19" fillId="0" borderId="1" xfId="0" applyFont="1" applyBorder="1" applyAlignment="1">
      <alignment vertical="center" wrapText="1"/>
    </xf>
    <xf numFmtId="0" fontId="20" fillId="0" borderId="0" xfId="0" applyFont="1"/>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0" xfId="0" applyFont="1" applyAlignment="1">
      <alignment horizontal="center" vertical="center"/>
    </xf>
    <xf numFmtId="4"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 fontId="16"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0" xfId="0" applyFont="1" applyAlignment="1">
      <alignment horizontal="center" vertical="center"/>
    </xf>
    <xf numFmtId="1" fontId="5" fillId="0" borderId="1" xfId="0" applyNumberFormat="1" applyFont="1" applyBorder="1" applyAlignment="1">
      <alignment horizontal="right" wrapText="1"/>
    </xf>
    <xf numFmtId="0" fontId="10" fillId="0" borderId="0" xfId="0" applyFont="1" applyAlignment="1">
      <alignment horizontal="center" vertical="center"/>
    </xf>
    <xf numFmtId="0" fontId="5" fillId="0" borderId="11" xfId="0" applyFont="1" applyBorder="1" applyAlignment="1">
      <alignment horizontal="center" vertical="center" wrapText="1"/>
    </xf>
    <xf numFmtId="4" fontId="13" fillId="2" borderId="1" xfId="0" applyNumberFormat="1" applyFont="1" applyFill="1" applyBorder="1" applyAlignment="1">
      <alignment horizontal="right" wrapText="1"/>
    </xf>
    <xf numFmtId="4" fontId="13" fillId="0" borderId="0" xfId="0" applyNumberFormat="1" applyFont="1" applyFill="1" applyBorder="1" applyAlignment="1">
      <alignment horizontal="right" wrapText="1"/>
    </xf>
    <xf numFmtId="0" fontId="6" fillId="0" borderId="1" xfId="0" applyNumberFormat="1" applyFont="1" applyBorder="1" applyAlignment="1">
      <alignment horizontal="left" vertical="center" wrapText="1"/>
    </xf>
    <xf numFmtId="0" fontId="0" fillId="0" borderId="0" xfId="0" applyAlignment="1">
      <alignment horizontal="left"/>
    </xf>
    <xf numFmtId="4" fontId="16" fillId="3" borderId="1" xfId="0" applyNumberFormat="1" applyFont="1" applyFill="1" applyBorder="1" applyAlignment="1">
      <alignment horizontal="center" vertical="center"/>
    </xf>
    <xf numFmtId="0" fontId="19" fillId="2" borderId="1" xfId="0" applyFont="1" applyFill="1" applyBorder="1" applyAlignment="1">
      <alignment vertical="center" wrapText="1"/>
    </xf>
    <xf numFmtId="0" fontId="19" fillId="2" borderId="1" xfId="0" applyFont="1" applyFill="1" applyBorder="1" applyAlignment="1">
      <alignment horizontal="center" vertical="center" wrapText="1"/>
    </xf>
    <xf numFmtId="4" fontId="19" fillId="2" borderId="1" xfId="0" applyNumberFormat="1" applyFont="1" applyFill="1" applyBorder="1" applyAlignment="1">
      <alignment horizontal="center" vertical="center" wrapText="1"/>
    </xf>
    <xf numFmtId="0" fontId="20" fillId="2" borderId="0" xfId="0" applyFont="1" applyFill="1"/>
    <xf numFmtId="0" fontId="19" fillId="3" borderId="1" xfId="0" applyFont="1" applyFill="1" applyBorder="1" applyAlignment="1">
      <alignment vertical="center" wrapText="1"/>
    </xf>
    <xf numFmtId="0" fontId="19" fillId="3" borderId="1" xfId="0" applyFont="1" applyFill="1" applyBorder="1" applyAlignment="1">
      <alignment horizontal="center" vertical="center" wrapText="1"/>
    </xf>
    <xf numFmtId="4" fontId="19" fillId="3" borderId="1" xfId="0" applyNumberFormat="1" applyFont="1" applyFill="1" applyBorder="1" applyAlignment="1">
      <alignment horizontal="center" vertical="center" wrapText="1"/>
    </xf>
    <xf numFmtId="0" fontId="20" fillId="3" borderId="0" xfId="0" applyFont="1" applyFill="1"/>
    <xf numFmtId="0" fontId="20" fillId="3" borderId="0" xfId="0" applyFont="1" applyFill="1" applyAlignment="1">
      <alignment horizontal="center"/>
    </xf>
    <xf numFmtId="4" fontId="5" fillId="0" borderId="1" xfId="0" applyNumberFormat="1" applyFont="1" applyFill="1" applyBorder="1" applyAlignment="1">
      <alignment horizontal="center" vertical="center"/>
    </xf>
    <xf numFmtId="0" fontId="0" fillId="0" borderId="0" xfId="0" applyFont="1"/>
    <xf numFmtId="0" fontId="0" fillId="0" borderId="0" xfId="0" applyFont="1" applyAlignment="1">
      <alignment horizontal="center"/>
    </xf>
    <xf numFmtId="0" fontId="21" fillId="0" borderId="0" xfId="0" applyFont="1" applyAlignment="1">
      <alignment horizontal="center" vertical="center"/>
    </xf>
    <xf numFmtId="0" fontId="12" fillId="0" borderId="1" xfId="0" applyFont="1" applyBorder="1"/>
    <xf numFmtId="0" fontId="12" fillId="0" borderId="1" xfId="0" applyFont="1" applyBorder="1" applyAlignment="1">
      <alignment horizontal="center"/>
    </xf>
    <xf numFmtId="0" fontId="5" fillId="0" borderId="1" xfId="0" applyFont="1" applyBorder="1" applyAlignment="1">
      <alignment horizontal="center"/>
    </xf>
    <xf numFmtId="0" fontId="16" fillId="0" borderId="1" xfId="0" applyFont="1" applyFill="1" applyBorder="1" applyAlignment="1">
      <alignment wrapText="1"/>
    </xf>
    <xf numFmtId="0" fontId="12" fillId="0" borderId="1" xfId="0" applyFont="1" applyFill="1" applyBorder="1" applyAlignment="1">
      <alignment horizontal="center" vertical="center"/>
    </xf>
    <xf numFmtId="4" fontId="12" fillId="0" borderId="1" xfId="0" applyNumberFormat="1" applyFont="1" applyFill="1" applyBorder="1"/>
    <xf numFmtId="4" fontId="12" fillId="0" borderId="1" xfId="0" applyNumberFormat="1" applyFont="1" applyFill="1" applyBorder="1" applyAlignment="1">
      <alignment horizontal="center"/>
    </xf>
    <xf numFmtId="0" fontId="0" fillId="0" borderId="0" xfId="0" applyFill="1"/>
    <xf numFmtId="0" fontId="15" fillId="0" borderId="1" xfId="0" applyFont="1" applyBorder="1" applyAlignment="1">
      <alignment wrapText="1"/>
    </xf>
    <xf numFmtId="0" fontId="13" fillId="5" borderId="1" xfId="0" applyFont="1" applyFill="1" applyBorder="1" applyAlignment="1">
      <alignment horizontal="left" vertical="center" wrapText="1"/>
    </xf>
    <xf numFmtId="0" fontId="12" fillId="5" borderId="1" xfId="0" applyFont="1" applyFill="1" applyBorder="1" applyAlignment="1">
      <alignment horizontal="center" vertical="center"/>
    </xf>
    <xf numFmtId="4" fontId="12" fillId="5" borderId="1" xfId="0" applyNumberFormat="1" applyFont="1" applyFill="1" applyBorder="1" applyAlignment="1">
      <alignment horizontal="center" vertical="center"/>
    </xf>
    <xf numFmtId="0" fontId="5" fillId="0" borderId="1" xfId="0" applyFont="1" applyFill="1" applyBorder="1"/>
    <xf numFmtId="0" fontId="16" fillId="6" borderId="1" xfId="0" applyFont="1" applyFill="1" applyBorder="1" applyAlignment="1">
      <alignment horizontal="left" vertical="center" wrapText="1"/>
    </xf>
    <xf numFmtId="0" fontId="5" fillId="6" borderId="1" xfId="0" applyFont="1" applyFill="1" applyBorder="1" applyAlignment="1">
      <alignment horizontal="center" vertical="center"/>
    </xf>
    <xf numFmtId="4" fontId="12" fillId="6" borderId="1" xfId="0" applyNumberFormat="1" applyFont="1" applyFill="1" applyBorder="1"/>
    <xf numFmtId="4" fontId="12" fillId="6" borderId="1" xfId="0" applyNumberFormat="1" applyFont="1" applyFill="1" applyBorder="1" applyAlignment="1">
      <alignment horizontal="center"/>
    </xf>
    <xf numFmtId="4" fontId="5" fillId="0" borderId="1" xfId="0" applyNumberFormat="1" applyFont="1" applyBorder="1"/>
    <xf numFmtId="4" fontId="5" fillId="0" borderId="1" xfId="0" applyNumberFormat="1" applyFont="1" applyFill="1" applyBorder="1" applyAlignment="1">
      <alignment horizontal="center"/>
    </xf>
    <xf numFmtId="0" fontId="16" fillId="5" borderId="2" xfId="0" applyFont="1" applyFill="1" applyBorder="1" applyAlignment="1">
      <alignment wrapText="1"/>
    </xf>
    <xf numFmtId="0" fontId="12" fillId="5" borderId="1" xfId="0" applyFont="1" applyFill="1" applyBorder="1" applyAlignment="1">
      <alignment wrapText="1"/>
    </xf>
    <xf numFmtId="4" fontId="12" fillId="5" borderId="1" xfId="0" applyNumberFormat="1" applyFont="1" applyFill="1" applyBorder="1" applyAlignment="1">
      <alignment wrapText="1"/>
    </xf>
    <xf numFmtId="4" fontId="12" fillId="5" borderId="1" xfId="0" applyNumberFormat="1" applyFont="1" applyFill="1" applyBorder="1" applyAlignment="1">
      <alignment horizontal="center" wrapText="1"/>
    </xf>
    <xf numFmtId="4" fontId="5" fillId="0" borderId="0" xfId="0" applyNumberFormat="1" applyFont="1" applyAlignment="1">
      <alignment wrapText="1"/>
    </xf>
    <xf numFmtId="4" fontId="5" fillId="0" borderId="0" xfId="0" applyNumberFormat="1" applyFont="1" applyFill="1" applyBorder="1" applyAlignment="1">
      <alignment wrapText="1"/>
    </xf>
    <xf numFmtId="0" fontId="13" fillId="2" borderId="1" xfId="0" applyFont="1" applyFill="1" applyBorder="1" applyAlignment="1">
      <alignment horizontal="center" vertical="center" wrapText="1"/>
    </xf>
    <xf numFmtId="4" fontId="13" fillId="2" borderId="1" xfId="0" applyNumberFormat="1" applyFont="1" applyFill="1" applyBorder="1" applyAlignment="1">
      <alignment wrapText="1"/>
    </xf>
    <xf numFmtId="0" fontId="16" fillId="8" borderId="1" xfId="0" applyFont="1" applyFill="1" applyBorder="1" applyAlignment="1">
      <alignment wrapText="1"/>
    </xf>
    <xf numFmtId="0" fontId="15" fillId="8" borderId="1" xfId="0" applyFont="1" applyFill="1" applyBorder="1" applyAlignment="1">
      <alignment horizontal="center" wrapText="1"/>
    </xf>
    <xf numFmtId="4" fontId="16" fillId="8" borderId="1" xfId="0" applyNumberFormat="1" applyFont="1" applyFill="1" applyBorder="1" applyAlignment="1">
      <alignment horizontal="right" wrapText="1"/>
    </xf>
    <xf numFmtId="1" fontId="16" fillId="8" borderId="1" xfId="0" applyNumberFormat="1" applyFont="1" applyFill="1" applyBorder="1" applyAlignment="1">
      <alignment horizontal="right" wrapText="1"/>
    </xf>
    <xf numFmtId="0" fontId="19" fillId="8" borderId="1" xfId="0" applyFont="1" applyFill="1" applyBorder="1" applyAlignment="1">
      <alignment wrapText="1"/>
    </xf>
    <xf numFmtId="4" fontId="16" fillId="0" borderId="0" xfId="0" applyNumberFormat="1" applyFont="1" applyFill="1" applyBorder="1" applyAlignment="1">
      <alignment horizontal="right" wrapText="1"/>
    </xf>
    <xf numFmtId="0" fontId="16" fillId="8" borderId="1" xfId="0" applyFont="1" applyFill="1" applyBorder="1" applyAlignment="1">
      <alignment vertical="top" wrapText="1"/>
    </xf>
    <xf numFmtId="4" fontId="16" fillId="8" borderId="1" xfId="0" applyNumberFormat="1" applyFont="1" applyFill="1" applyBorder="1" applyAlignment="1">
      <alignment horizontal="right" vertical="top" wrapText="1"/>
    </xf>
    <xf numFmtId="0" fontId="22" fillId="0" borderId="0" xfId="0" applyFont="1" applyAlignment="1">
      <alignment wrapText="1"/>
    </xf>
    <xf numFmtId="166" fontId="15" fillId="0" borderId="1" xfId="4" applyNumberFormat="1" applyFont="1" applyFill="1" applyBorder="1" applyAlignment="1">
      <alignment horizontal="center" vertical="center"/>
    </xf>
    <xf numFmtId="166" fontId="15" fillId="0" borderId="1" xfId="4" applyNumberFormat="1" applyFont="1" applyBorder="1" applyAlignment="1">
      <alignment horizontal="right"/>
    </xf>
    <xf numFmtId="0" fontId="12" fillId="0" borderId="0" xfId="0" applyFont="1" applyFill="1" applyAlignment="1">
      <alignment wrapText="1"/>
    </xf>
    <xf numFmtId="4" fontId="12" fillId="0" borderId="0" xfId="0" applyNumberFormat="1" applyFont="1" applyFill="1" applyBorder="1" applyAlignment="1">
      <alignment horizontal="center" wrapText="1"/>
    </xf>
    <xf numFmtId="4" fontId="5" fillId="0" borderId="1" xfId="0" applyNumberFormat="1" applyFont="1" applyFill="1" applyBorder="1" applyAlignment="1">
      <alignment horizontal="center" wrapText="1"/>
    </xf>
    <xf numFmtId="4" fontId="5" fillId="0" borderId="1" xfId="0" applyNumberFormat="1" applyFont="1" applyFill="1" applyBorder="1"/>
    <xf numFmtId="4" fontId="0" fillId="0" borderId="0" xfId="0" applyNumberFormat="1"/>
    <xf numFmtId="4" fontId="16" fillId="8" borderId="1" xfId="0" applyNumberFormat="1" applyFont="1" applyFill="1" applyBorder="1" applyAlignment="1">
      <alignment wrapText="1"/>
    </xf>
    <xf numFmtId="4" fontId="0" fillId="0" borderId="0" xfId="0" applyNumberFormat="1" applyFont="1"/>
    <xf numFmtId="0" fontId="16" fillId="5" borderId="1" xfId="0" applyFont="1" applyFill="1" applyBorder="1" applyAlignment="1">
      <alignment horizontal="left" vertical="center" wrapText="1"/>
    </xf>
    <xf numFmtId="0" fontId="16" fillId="5" borderId="1" xfId="0" applyFont="1" applyFill="1" applyBorder="1" applyAlignment="1">
      <alignment horizontal="center" vertical="center"/>
    </xf>
    <xf numFmtId="4" fontId="16" fillId="5" borderId="1" xfId="0" applyNumberFormat="1" applyFont="1" applyFill="1" applyBorder="1" applyAlignment="1">
      <alignment horizontal="center" vertical="center"/>
    </xf>
    <xf numFmtId="0" fontId="15" fillId="0" borderId="1" xfId="0" applyFont="1" applyBorder="1"/>
    <xf numFmtId="0" fontId="15" fillId="0" borderId="1" xfId="0" applyFont="1" applyFill="1" applyBorder="1"/>
    <xf numFmtId="4" fontId="15" fillId="0" borderId="1" xfId="0" applyNumberFormat="1" applyFont="1" applyFill="1" applyBorder="1" applyAlignment="1">
      <alignment horizontal="center" wrapText="1"/>
    </xf>
    <xf numFmtId="0" fontId="15" fillId="6" borderId="1" xfId="0" applyFont="1" applyFill="1" applyBorder="1" applyAlignment="1">
      <alignment horizontal="center" vertical="center"/>
    </xf>
    <xf numFmtId="4" fontId="16" fillId="6" borderId="1" xfId="0" applyNumberFormat="1" applyFont="1" applyFill="1" applyBorder="1"/>
    <xf numFmtId="4" fontId="16" fillId="6" borderId="1" xfId="0" applyNumberFormat="1" applyFont="1" applyFill="1" applyBorder="1" applyAlignment="1">
      <alignment horizontal="center"/>
    </xf>
    <xf numFmtId="4" fontId="15" fillId="0" borderId="1" xfId="0" applyNumberFormat="1" applyFont="1" applyBorder="1"/>
    <xf numFmtId="0" fontId="16" fillId="5" borderId="1" xfId="0" applyFont="1" applyFill="1" applyBorder="1" applyAlignment="1">
      <alignment wrapText="1"/>
    </xf>
    <xf numFmtId="4" fontId="16" fillId="5" borderId="1" xfId="0" applyNumberFormat="1" applyFont="1" applyFill="1" applyBorder="1" applyAlignment="1">
      <alignment wrapText="1"/>
    </xf>
    <xf numFmtId="4" fontId="16" fillId="5" borderId="1" xfId="0" applyNumberFormat="1" applyFont="1" applyFill="1" applyBorder="1" applyAlignment="1">
      <alignment horizont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vertical="center" wrapText="1"/>
    </xf>
    <xf numFmtId="4" fontId="15" fillId="0" borderId="1" xfId="0" applyNumberFormat="1" applyFont="1" applyBorder="1" applyAlignment="1">
      <alignment horizontal="center" vertical="center" wrapText="1"/>
    </xf>
    <xf numFmtId="3" fontId="15" fillId="0" borderId="1" xfId="0" applyNumberFormat="1" applyFont="1" applyBorder="1" applyAlignment="1">
      <alignment horizontal="center" vertical="center" wrapText="1"/>
    </xf>
    <xf numFmtId="0" fontId="15" fillId="0" borderId="1" xfId="0" applyNumberFormat="1" applyFont="1" applyBorder="1" applyAlignment="1">
      <alignment horizontal="justify" vertical="center" wrapText="1"/>
    </xf>
    <xf numFmtId="0" fontId="15" fillId="0" borderId="1" xfId="0" applyNumberFormat="1" applyFont="1" applyFill="1" applyBorder="1" applyAlignment="1">
      <alignment horizontal="justify"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horizontal="center" vertical="center"/>
    </xf>
    <xf numFmtId="0" fontId="6"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49" fontId="8" fillId="0" borderId="1"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1" xfId="0" applyFont="1" applyBorder="1" applyAlignment="1">
      <alignment horizont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5" fillId="4" borderId="1" xfId="0" applyFont="1" applyFill="1" applyBorder="1" applyAlignment="1">
      <alignment horizontal="center" wrapText="1"/>
    </xf>
    <xf numFmtId="0" fontId="5" fillId="0" borderId="0" xfId="0" applyFont="1" applyBorder="1" applyAlignment="1">
      <alignment horizont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 fontId="5" fillId="0" borderId="1" xfId="0" applyNumberFormat="1" applyFont="1" applyBorder="1" applyAlignment="1">
      <alignment vertical="center" wrapText="1"/>
    </xf>
    <xf numFmtId="0" fontId="7" fillId="0" borderId="1" xfId="0" applyFont="1" applyBorder="1" applyAlignment="1">
      <alignment horizontal="center" vertical="center" wrapText="1"/>
    </xf>
    <xf numFmtId="0" fontId="13" fillId="0" borderId="0" xfId="0" applyFont="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1" fontId="5" fillId="0" borderId="7" xfId="0" applyNumberFormat="1" applyFont="1" applyBorder="1" applyAlignment="1">
      <alignment horizontal="right" wrapText="1"/>
    </xf>
    <xf numFmtId="1" fontId="5" fillId="0" borderId="11" xfId="0" applyNumberFormat="1" applyFont="1" applyBorder="1" applyAlignment="1">
      <alignment horizontal="right" wrapText="1"/>
    </xf>
    <xf numFmtId="0" fontId="5" fillId="0" borderId="13" xfId="0" applyFont="1" applyBorder="1" applyAlignment="1">
      <alignment horizontal="center" vertical="center" wrapText="1"/>
    </xf>
    <xf numFmtId="4" fontId="5" fillId="0" borderId="10" xfId="0" applyNumberFormat="1" applyFont="1" applyBorder="1" applyAlignment="1">
      <alignment horizontal="center" vertical="center" wrapText="1"/>
    </xf>
  </cellXfs>
  <cellStyles count="5">
    <cellStyle name="Гиперссылка" xfId="1" builtinId="8"/>
    <cellStyle name="Обычный" xfId="0" builtinId="0"/>
    <cellStyle name="Обычный 3 2" xfId="3"/>
    <cellStyle name="Обычный 3 2 2" xfId="4"/>
    <cellStyle name="Финансовый" xfId="2"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24.rosstat.gov.ru/folder/45813" TargetMode="External"/><Relationship Id="rId1" Type="http://schemas.openxmlformats.org/officeDocument/2006/relationships/hyperlink" Target="consultantplus://offline/ref=B17184101BC427E96BB6518855F0959E5B6A446253372A6F3FF394BA0F178142CCCA5FFE76A39DC8A06D7A99BDr7h9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consultantplus://offline/ref=77A3FDCA1183F85267498A28BEAF8FF514AE5BD51D4CF0F3988103514F96B0D74BE5601C06CA9D5F83E3C2A19Cg1yED"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2"/>
  <sheetViews>
    <sheetView view="pageBreakPreview" topLeftCell="B1" zoomScale="90" zoomScaleNormal="100" zoomScaleSheetLayoutView="90" workbookViewId="0">
      <selection activeCell="N10" sqref="N10"/>
    </sheetView>
  </sheetViews>
  <sheetFormatPr defaultRowHeight="15" x14ac:dyDescent="0.25"/>
  <cols>
    <col min="1" max="1" width="0" hidden="1" customWidth="1"/>
    <col min="2" max="2" width="4.28515625" customWidth="1"/>
    <col min="3" max="3" width="18.140625" customWidth="1"/>
    <col min="4" max="4" width="11.42578125" customWidth="1"/>
    <col min="5" max="5" width="8.42578125" customWidth="1"/>
    <col min="6" max="10" width="8.7109375" bestFit="1" customWidth="1"/>
    <col min="11" max="11" width="6.5703125" bestFit="1" customWidth="1"/>
    <col min="12" max="12" width="8.7109375" bestFit="1" customWidth="1"/>
    <col min="13" max="13" width="14.85546875" customWidth="1"/>
    <col min="14" max="14" width="17.85546875" customWidth="1"/>
    <col min="15" max="15" width="10.140625" customWidth="1"/>
    <col min="16" max="16" width="11.85546875" customWidth="1"/>
  </cols>
  <sheetData>
    <row r="1" spans="2:16" ht="58.5" customHeight="1" x14ac:dyDescent="0.25">
      <c r="B1" s="213" t="s">
        <v>69</v>
      </c>
      <c r="C1" s="214"/>
      <c r="D1" s="214"/>
      <c r="E1" s="214"/>
      <c r="F1" s="214"/>
      <c r="G1" s="214"/>
      <c r="H1" s="214"/>
      <c r="I1" s="214"/>
      <c r="J1" s="214"/>
      <c r="K1" s="214"/>
      <c r="L1" s="214"/>
      <c r="M1" s="214"/>
      <c r="N1" s="214"/>
      <c r="O1" s="214"/>
      <c r="P1" s="214"/>
    </row>
    <row r="2" spans="2:16" s="87" customFormat="1" x14ac:dyDescent="0.25">
      <c r="B2" s="211" t="s">
        <v>0</v>
      </c>
      <c r="C2" s="212" t="s">
        <v>3</v>
      </c>
      <c r="D2" s="212" t="s">
        <v>1</v>
      </c>
      <c r="E2" s="212" t="s">
        <v>60</v>
      </c>
      <c r="F2" s="208" t="s">
        <v>2</v>
      </c>
      <c r="G2" s="209"/>
      <c r="H2" s="209"/>
      <c r="I2" s="209"/>
      <c r="J2" s="209"/>
      <c r="K2" s="209"/>
      <c r="L2" s="210"/>
      <c r="M2" s="212" t="s">
        <v>61</v>
      </c>
      <c r="N2" s="212" t="s">
        <v>62</v>
      </c>
      <c r="O2" s="212" t="s">
        <v>63</v>
      </c>
      <c r="P2" s="212" t="s">
        <v>64</v>
      </c>
    </row>
    <row r="3" spans="2:16" s="87" customFormat="1" x14ac:dyDescent="0.25">
      <c r="B3" s="211"/>
      <c r="C3" s="212"/>
      <c r="D3" s="212"/>
      <c r="E3" s="212"/>
      <c r="F3" s="8" t="s">
        <v>10</v>
      </c>
      <c r="G3" s="7" t="s">
        <v>11</v>
      </c>
      <c r="H3" s="7" t="s">
        <v>16</v>
      </c>
      <c r="I3" s="7" t="s">
        <v>17</v>
      </c>
      <c r="J3" s="7" t="s">
        <v>18</v>
      </c>
      <c r="K3" s="7" t="s">
        <v>19</v>
      </c>
      <c r="L3" s="7" t="s">
        <v>20</v>
      </c>
      <c r="M3" s="212"/>
      <c r="N3" s="212"/>
      <c r="O3" s="212"/>
      <c r="P3" s="212"/>
    </row>
    <row r="4" spans="2:16" x14ac:dyDescent="0.25">
      <c r="B4" s="7">
        <v>1</v>
      </c>
      <c r="C4" s="7">
        <v>2</v>
      </c>
      <c r="D4" s="7">
        <v>3</v>
      </c>
      <c r="E4" s="7">
        <v>4</v>
      </c>
      <c r="F4" s="7">
        <v>5</v>
      </c>
      <c r="G4" s="7">
        <v>6</v>
      </c>
      <c r="H4" s="7">
        <v>7</v>
      </c>
      <c r="I4" s="7">
        <v>8</v>
      </c>
      <c r="J4" s="7">
        <v>9</v>
      </c>
      <c r="K4" s="7">
        <v>10</v>
      </c>
      <c r="L4" s="7">
        <v>11</v>
      </c>
      <c r="M4" s="7">
        <v>12</v>
      </c>
      <c r="N4" s="7">
        <v>13</v>
      </c>
      <c r="O4" s="7">
        <v>14</v>
      </c>
      <c r="P4" s="7">
        <v>15</v>
      </c>
    </row>
    <row r="5" spans="2:16" ht="10.5" customHeight="1" x14ac:dyDescent="0.25">
      <c r="B5" s="208" t="s">
        <v>233</v>
      </c>
      <c r="C5" s="209"/>
      <c r="D5" s="209"/>
      <c r="E5" s="209"/>
      <c r="F5" s="209"/>
      <c r="G5" s="209"/>
      <c r="H5" s="209"/>
      <c r="I5" s="209"/>
      <c r="J5" s="209"/>
      <c r="K5" s="209"/>
      <c r="L5" s="209"/>
      <c r="M5" s="209"/>
      <c r="N5" s="209"/>
      <c r="O5" s="209"/>
      <c r="P5" s="210"/>
    </row>
    <row r="6" spans="2:16" s="124" customFormat="1" ht="45" x14ac:dyDescent="0.25">
      <c r="B6" s="123">
        <v>1</v>
      </c>
      <c r="C6" s="123" t="s">
        <v>234</v>
      </c>
      <c r="D6" s="206"/>
      <c r="E6" s="123"/>
      <c r="F6" s="123"/>
      <c r="G6" s="123"/>
      <c r="H6" s="123"/>
      <c r="I6" s="123"/>
      <c r="J6" s="123"/>
      <c r="K6" s="123"/>
      <c r="L6" s="123"/>
      <c r="M6" s="123"/>
      <c r="N6" s="123"/>
      <c r="O6" s="123"/>
      <c r="P6" s="123"/>
    </row>
    <row r="7" spans="2:16" s="124" customFormat="1" ht="78.75" x14ac:dyDescent="0.25">
      <c r="B7" s="123" t="s">
        <v>235</v>
      </c>
      <c r="C7" s="123" t="s">
        <v>236</v>
      </c>
      <c r="D7" s="206" t="s">
        <v>237</v>
      </c>
      <c r="E7" s="123">
        <v>50</v>
      </c>
      <c r="F7" s="123">
        <v>50.190199999999997</v>
      </c>
      <c r="G7" s="123">
        <v>50.450099999999999</v>
      </c>
      <c r="H7" s="123">
        <v>51.044400000000003</v>
      </c>
      <c r="I7" s="123">
        <v>51.638800000000003</v>
      </c>
      <c r="J7" s="123">
        <v>52.2331</v>
      </c>
      <c r="K7" s="123">
        <v>56.116</v>
      </c>
      <c r="L7" s="123">
        <v>60.002899999999997</v>
      </c>
      <c r="M7" s="123" t="s">
        <v>238</v>
      </c>
      <c r="N7" s="123" t="s">
        <v>239</v>
      </c>
      <c r="O7" s="123" t="s">
        <v>240</v>
      </c>
      <c r="P7" s="123"/>
    </row>
    <row r="8" spans="2:16" s="124" customFormat="1" ht="78.75" x14ac:dyDescent="0.25">
      <c r="B8" s="123" t="s">
        <v>241</v>
      </c>
      <c r="C8" s="123" t="s">
        <v>242</v>
      </c>
      <c r="D8" s="206" t="s">
        <v>237</v>
      </c>
      <c r="E8" s="123">
        <v>56.020499999999998</v>
      </c>
      <c r="F8" s="123">
        <v>56.330599999999997</v>
      </c>
      <c r="G8" s="123">
        <v>56.640799999999999</v>
      </c>
      <c r="H8" s="123">
        <v>58.191699999999997</v>
      </c>
      <c r="I8" s="123">
        <v>59.746200000000002</v>
      </c>
      <c r="J8" s="123">
        <v>65.945999999999998</v>
      </c>
      <c r="K8" s="123">
        <v>73.700400000000002</v>
      </c>
      <c r="L8" s="123">
        <v>85.021699999999996</v>
      </c>
      <c r="M8" s="123" t="s">
        <v>238</v>
      </c>
      <c r="N8" s="123" t="s">
        <v>239</v>
      </c>
      <c r="O8" s="123" t="s">
        <v>243</v>
      </c>
      <c r="P8" s="123"/>
    </row>
    <row r="9" spans="2:16" s="124" customFormat="1" ht="56.25" x14ac:dyDescent="0.25">
      <c r="B9" s="123" t="s">
        <v>244</v>
      </c>
      <c r="C9" s="123" t="s">
        <v>245</v>
      </c>
      <c r="D9" s="206" t="s">
        <v>237</v>
      </c>
      <c r="E9" s="123">
        <v>71.688900000000004</v>
      </c>
      <c r="F9" s="123">
        <v>85.049499999999995</v>
      </c>
      <c r="G9" s="123">
        <v>85.049499999999995</v>
      </c>
      <c r="H9" s="123">
        <v>86.083600000000004</v>
      </c>
      <c r="I9" s="123">
        <v>87.117699999999999</v>
      </c>
      <c r="J9" s="123">
        <v>88.151799999999994</v>
      </c>
      <c r="K9" s="123">
        <v>88.185900000000004</v>
      </c>
      <c r="L9" s="123">
        <v>90.22</v>
      </c>
      <c r="M9" s="123" t="s">
        <v>238</v>
      </c>
      <c r="N9" s="123" t="s">
        <v>239</v>
      </c>
      <c r="O9" s="123" t="s">
        <v>240</v>
      </c>
      <c r="P9" s="123"/>
    </row>
    <row r="10" spans="2:16" s="124" customFormat="1" ht="112.5" x14ac:dyDescent="0.25">
      <c r="B10" s="123" t="s">
        <v>246</v>
      </c>
      <c r="C10" s="123" t="s">
        <v>247</v>
      </c>
      <c r="D10" s="206" t="s">
        <v>248</v>
      </c>
      <c r="E10" s="123">
        <v>0.17580000000000001</v>
      </c>
      <c r="F10" s="123">
        <v>0.2258</v>
      </c>
      <c r="G10" s="123">
        <v>0.24979999999999999</v>
      </c>
      <c r="H10" s="123">
        <v>0.26979999999999998</v>
      </c>
      <c r="I10" s="123">
        <v>0.2898</v>
      </c>
      <c r="J10" s="123">
        <v>0.30980000000000002</v>
      </c>
      <c r="K10" s="123">
        <v>0.32979999999999998</v>
      </c>
      <c r="L10" s="123">
        <v>0.3498</v>
      </c>
      <c r="M10" s="123" t="s">
        <v>238</v>
      </c>
      <c r="N10" s="123" t="s">
        <v>239</v>
      </c>
      <c r="O10" s="123" t="s">
        <v>243</v>
      </c>
      <c r="P10" s="123"/>
    </row>
    <row r="11" spans="2:16" x14ac:dyDescent="0.25">
      <c r="B11" s="215" t="s">
        <v>45</v>
      </c>
      <c r="C11" s="216"/>
      <c r="D11" s="216"/>
      <c r="E11" s="216"/>
      <c r="F11" s="216"/>
      <c r="G11" s="216"/>
      <c r="H11" s="216"/>
      <c r="I11" s="216"/>
      <c r="J11" s="216"/>
      <c r="K11" s="216"/>
      <c r="L11" s="216"/>
      <c r="M11" s="216"/>
      <c r="N11" s="216"/>
      <c r="O11" s="216"/>
      <c r="P11" s="217"/>
    </row>
    <row r="12" spans="2:16" ht="45" x14ac:dyDescent="0.25">
      <c r="B12" s="20">
        <v>1</v>
      </c>
      <c r="C12" s="1" t="s">
        <v>4</v>
      </c>
      <c r="D12" s="20" t="s">
        <v>21</v>
      </c>
      <c r="E12" s="20">
        <v>1700</v>
      </c>
      <c r="F12" s="20">
        <v>1800</v>
      </c>
      <c r="G12" s="20">
        <v>1900</v>
      </c>
      <c r="H12" s="20">
        <v>2000</v>
      </c>
      <c r="I12" s="20">
        <v>2100</v>
      </c>
      <c r="J12" s="20">
        <v>2200</v>
      </c>
      <c r="K12" s="20">
        <v>2300</v>
      </c>
      <c r="L12" s="20">
        <v>2400</v>
      </c>
      <c r="M12" s="1"/>
      <c r="N12" s="1" t="s">
        <v>30</v>
      </c>
      <c r="O12" s="1"/>
      <c r="P12" s="1" t="s">
        <v>33</v>
      </c>
    </row>
    <row r="13" spans="2:16" ht="45" x14ac:dyDescent="0.25">
      <c r="B13" s="5">
        <v>2</v>
      </c>
      <c r="C13" s="1" t="s">
        <v>5</v>
      </c>
      <c r="D13" s="11" t="s">
        <v>23</v>
      </c>
      <c r="E13" s="4">
        <v>0</v>
      </c>
      <c r="F13" s="4">
        <v>0</v>
      </c>
      <c r="G13" s="4">
        <v>1</v>
      </c>
      <c r="H13" s="4">
        <v>1</v>
      </c>
      <c r="I13" s="4">
        <v>1</v>
      </c>
      <c r="J13" s="4">
        <v>1</v>
      </c>
      <c r="K13" s="4">
        <v>1</v>
      </c>
      <c r="L13" s="4">
        <v>1</v>
      </c>
      <c r="M13" s="1"/>
      <c r="N13" s="1" t="s">
        <v>29</v>
      </c>
      <c r="O13" s="1"/>
      <c r="P13" s="1" t="s">
        <v>33</v>
      </c>
    </row>
    <row r="14" spans="2:16" ht="67.5" x14ac:dyDescent="0.25">
      <c r="B14" s="9">
        <v>3</v>
      </c>
      <c r="C14" s="1" t="s">
        <v>6</v>
      </c>
      <c r="D14" s="11" t="s">
        <v>23</v>
      </c>
      <c r="E14" s="4">
        <v>28</v>
      </c>
      <c r="F14" s="4">
        <v>0</v>
      </c>
      <c r="G14" s="4">
        <v>0</v>
      </c>
      <c r="H14" s="4">
        <v>0</v>
      </c>
      <c r="I14" s="4">
        <v>0</v>
      </c>
      <c r="J14" s="4">
        <v>0</v>
      </c>
      <c r="K14" s="4">
        <v>0</v>
      </c>
      <c r="L14" s="4">
        <v>0</v>
      </c>
      <c r="M14" s="6"/>
      <c r="N14" s="1" t="s">
        <v>31</v>
      </c>
      <c r="O14" s="6"/>
      <c r="P14" s="1" t="s">
        <v>32</v>
      </c>
    </row>
    <row r="15" spans="2:16" ht="67.5" x14ac:dyDescent="0.25">
      <c r="B15" s="9">
        <v>4</v>
      </c>
      <c r="C15" s="3" t="s">
        <v>7</v>
      </c>
      <c r="D15" s="11" t="s">
        <v>22</v>
      </c>
      <c r="E15" s="4">
        <v>240</v>
      </c>
      <c r="F15" s="4">
        <v>270</v>
      </c>
      <c r="G15" s="4">
        <v>300</v>
      </c>
      <c r="H15" s="4">
        <v>320</v>
      </c>
      <c r="I15" s="4">
        <v>350</v>
      </c>
      <c r="J15" s="4">
        <v>370</v>
      </c>
      <c r="K15" s="4">
        <v>390</v>
      </c>
      <c r="L15" s="4">
        <v>400</v>
      </c>
      <c r="M15" s="6"/>
      <c r="N15" s="1" t="s">
        <v>31</v>
      </c>
      <c r="O15" s="6"/>
      <c r="P15" s="3" t="s">
        <v>25</v>
      </c>
    </row>
    <row r="16" spans="2:16" ht="11.25" customHeight="1" x14ac:dyDescent="0.25">
      <c r="B16" s="207" t="s">
        <v>28</v>
      </c>
      <c r="C16" s="207"/>
      <c r="D16" s="207"/>
      <c r="E16" s="207"/>
      <c r="F16" s="207"/>
      <c r="G16" s="207"/>
      <c r="H16" s="207"/>
      <c r="I16" s="207"/>
      <c r="J16" s="207"/>
      <c r="K16" s="207"/>
      <c r="L16" s="207"/>
      <c r="M16" s="207"/>
      <c r="N16" s="207"/>
      <c r="O16" s="207"/>
      <c r="P16" s="207"/>
    </row>
    <row r="17" spans="2:16" ht="56.25" x14ac:dyDescent="0.25">
      <c r="B17" s="5">
        <v>5</v>
      </c>
      <c r="C17" s="1" t="s">
        <v>8</v>
      </c>
      <c r="D17" s="11" t="s">
        <v>23</v>
      </c>
      <c r="E17" s="12">
        <v>2</v>
      </c>
      <c r="F17" s="4">
        <v>3</v>
      </c>
      <c r="G17" s="4">
        <v>3</v>
      </c>
      <c r="H17" s="15">
        <v>3</v>
      </c>
      <c r="I17" s="15">
        <v>3</v>
      </c>
      <c r="J17" s="15">
        <v>3</v>
      </c>
      <c r="K17" s="15">
        <v>3</v>
      </c>
      <c r="L17" s="15">
        <v>3</v>
      </c>
      <c r="M17" s="6"/>
      <c r="N17" s="1" t="s">
        <v>27</v>
      </c>
      <c r="O17" s="1"/>
      <c r="P17" s="1" t="s">
        <v>26</v>
      </c>
    </row>
    <row r="18" spans="2:16" ht="45" x14ac:dyDescent="0.25">
      <c r="B18" s="5">
        <v>6</v>
      </c>
      <c r="C18" s="1" t="s">
        <v>9</v>
      </c>
      <c r="D18" s="11" t="s">
        <v>23</v>
      </c>
      <c r="E18" s="13">
        <v>130000</v>
      </c>
      <c r="F18" s="10">
        <v>135000</v>
      </c>
      <c r="G18" s="10">
        <v>140000</v>
      </c>
      <c r="H18" s="10">
        <v>145000</v>
      </c>
      <c r="I18" s="10">
        <v>150000</v>
      </c>
      <c r="J18" s="10">
        <v>155000</v>
      </c>
      <c r="K18" s="10">
        <v>160000</v>
      </c>
      <c r="L18" s="10">
        <v>165000</v>
      </c>
      <c r="M18" s="6"/>
      <c r="N18" s="1" t="s">
        <v>27</v>
      </c>
      <c r="O18" s="1"/>
      <c r="P18" s="1" t="s">
        <v>26</v>
      </c>
    </row>
    <row r="19" spans="2:16" ht="66" customHeight="1" x14ac:dyDescent="0.25">
      <c r="B19" s="9">
        <v>7</v>
      </c>
      <c r="C19" s="1" t="s">
        <v>12</v>
      </c>
      <c r="D19" s="12" t="s">
        <v>24</v>
      </c>
      <c r="E19" s="14">
        <v>21.08</v>
      </c>
      <c r="F19" s="9">
        <v>19.850000000000001</v>
      </c>
      <c r="G19" s="9">
        <v>19.850000000000001</v>
      </c>
      <c r="H19" s="9">
        <v>19.850000000000001</v>
      </c>
      <c r="I19" s="9">
        <v>19.7</v>
      </c>
      <c r="J19" s="9">
        <v>18.739999999999998</v>
      </c>
      <c r="K19" s="9">
        <v>17.79</v>
      </c>
      <c r="L19" s="9">
        <v>16.84</v>
      </c>
      <c r="M19" s="2"/>
      <c r="N19" s="1" t="s">
        <v>59</v>
      </c>
      <c r="O19" s="1"/>
      <c r="P19" s="1" t="s">
        <v>65</v>
      </c>
    </row>
    <row r="20" spans="2:16" ht="56.25" x14ac:dyDescent="0.25">
      <c r="B20" s="9">
        <v>8</v>
      </c>
      <c r="C20" s="3" t="s">
        <v>13</v>
      </c>
      <c r="D20" s="11" t="s">
        <v>24</v>
      </c>
      <c r="E20" s="14">
        <v>11.89</v>
      </c>
      <c r="F20" s="9">
        <v>11.2</v>
      </c>
      <c r="G20" s="9">
        <v>10.75</v>
      </c>
      <c r="H20" s="9">
        <v>9.68</v>
      </c>
      <c r="I20" s="9">
        <v>8.7799999999999994</v>
      </c>
      <c r="J20" s="9">
        <v>7.88</v>
      </c>
      <c r="K20" s="9">
        <v>6.99</v>
      </c>
      <c r="L20" s="9">
        <v>6.45</v>
      </c>
      <c r="M20" s="2"/>
      <c r="N20" s="1" t="s">
        <v>59</v>
      </c>
      <c r="O20" s="1"/>
      <c r="P20" s="1" t="s">
        <v>65</v>
      </c>
    </row>
    <row r="21" spans="2:16" ht="44.25" customHeight="1" x14ac:dyDescent="0.25">
      <c r="B21" s="5">
        <v>9</v>
      </c>
      <c r="C21" s="1" t="s">
        <v>14</v>
      </c>
      <c r="D21" s="11" t="s">
        <v>24</v>
      </c>
      <c r="E21" s="9">
        <v>89</v>
      </c>
      <c r="F21" s="9">
        <v>79</v>
      </c>
      <c r="G21" s="9">
        <v>79</v>
      </c>
      <c r="H21" s="9">
        <v>79</v>
      </c>
      <c r="I21" s="9">
        <v>79</v>
      </c>
      <c r="J21" s="9">
        <v>79</v>
      </c>
      <c r="K21" s="9">
        <v>79</v>
      </c>
      <c r="L21" s="9">
        <v>79</v>
      </c>
      <c r="M21" s="2"/>
      <c r="N21" s="1" t="s">
        <v>59</v>
      </c>
      <c r="O21" s="1"/>
      <c r="P21" s="1" t="s">
        <v>65</v>
      </c>
    </row>
    <row r="22" spans="2:16" ht="45" x14ac:dyDescent="0.25">
      <c r="B22" s="5">
        <v>10</v>
      </c>
      <c r="C22" s="1" t="s">
        <v>15</v>
      </c>
      <c r="D22" s="11" t="s">
        <v>24</v>
      </c>
      <c r="E22" s="9">
        <v>5</v>
      </c>
      <c r="F22" s="9">
        <v>5</v>
      </c>
      <c r="G22" s="9">
        <v>5</v>
      </c>
      <c r="H22" s="9">
        <v>5</v>
      </c>
      <c r="I22" s="9">
        <v>5</v>
      </c>
      <c r="J22" s="9">
        <v>5</v>
      </c>
      <c r="K22" s="9">
        <v>5</v>
      </c>
      <c r="L22" s="9">
        <v>5</v>
      </c>
      <c r="M22" s="2"/>
      <c r="N22" s="1" t="s">
        <v>59</v>
      </c>
      <c r="O22" s="1"/>
      <c r="P22" s="1" t="s">
        <v>65</v>
      </c>
    </row>
  </sheetData>
  <mergeCells count="13">
    <mergeCell ref="B1:P1"/>
    <mergeCell ref="N2:N3"/>
    <mergeCell ref="O2:O3"/>
    <mergeCell ref="P2:P3"/>
    <mergeCell ref="B11:P11"/>
    <mergeCell ref="B16:P16"/>
    <mergeCell ref="F2:L2"/>
    <mergeCell ref="B2:B3"/>
    <mergeCell ref="C2:C3"/>
    <mergeCell ref="D2:D3"/>
    <mergeCell ref="E2:E3"/>
    <mergeCell ref="M2:M3"/>
    <mergeCell ref="B5:P5"/>
  </mergeCells>
  <hyperlinks>
    <hyperlink ref="C2" location="P543" display="P543"/>
    <hyperlink ref="D2" r:id="rId1" display="consultantplus://offline/ref=B17184101BC427E96BB6518855F0959E5B6A446253372A6F3FF394BA0F178142CCCA5FFE76A39DC8A06D7A99BDr7h9E"/>
    <hyperlink ref="E2" location="P544" display="P544"/>
    <hyperlink ref="M2" location="P545" display="P545"/>
    <hyperlink ref="N2" location="P546" display="P546"/>
    <hyperlink ref="O2" location="P547" display="P547"/>
    <hyperlink ref="P2" location="P548" display="P548"/>
    <hyperlink ref="F3" location="P549" display="P549"/>
    <hyperlink ref="P15" r:id="rId2"/>
  </hyperlinks>
  <pageMargins left="0.7" right="0.7" top="0.75" bottom="0.75" header="0.3" footer="0.3"/>
  <pageSetup paperSize="9" scale="56"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view="pageBreakPreview" zoomScale="60" zoomScaleNormal="80" workbookViewId="0">
      <selection activeCell="Z7" sqref="Z7"/>
    </sheetView>
  </sheetViews>
  <sheetFormatPr defaultRowHeight="15.75" x14ac:dyDescent="0.25"/>
  <cols>
    <col min="1" max="1" width="4.7109375" style="89" bestFit="1" customWidth="1"/>
    <col min="2" max="2" width="17.28515625" style="89" customWidth="1"/>
    <col min="3" max="3" width="9.140625" style="89"/>
    <col min="4" max="15" width="10" style="89" bestFit="1" customWidth="1"/>
    <col min="16" max="16384" width="9.140625" style="89"/>
  </cols>
  <sheetData>
    <row r="1" spans="1:15" ht="66" customHeight="1" x14ac:dyDescent="0.25">
      <c r="A1" s="218" t="s">
        <v>127</v>
      </c>
      <c r="B1" s="219"/>
      <c r="C1" s="219"/>
      <c r="D1" s="219"/>
      <c r="E1" s="219"/>
      <c r="F1" s="219"/>
      <c r="G1" s="219"/>
      <c r="H1" s="219"/>
      <c r="I1" s="219"/>
      <c r="J1" s="219"/>
      <c r="K1" s="219"/>
      <c r="L1" s="219"/>
      <c r="M1" s="219"/>
      <c r="N1" s="219"/>
      <c r="O1" s="219"/>
    </row>
    <row r="2" spans="1:15" ht="44.25" customHeight="1" x14ac:dyDescent="0.25">
      <c r="A2" s="221" t="s">
        <v>0</v>
      </c>
      <c r="B2" s="221" t="s">
        <v>3</v>
      </c>
      <c r="C2" s="221" t="s">
        <v>1</v>
      </c>
      <c r="D2" s="223" t="s">
        <v>70</v>
      </c>
      <c r="E2" s="224"/>
      <c r="F2" s="224"/>
      <c r="G2" s="224"/>
      <c r="H2" s="224"/>
      <c r="I2" s="224"/>
      <c r="J2" s="224"/>
      <c r="K2" s="224"/>
      <c r="L2" s="224"/>
      <c r="M2" s="224"/>
      <c r="N2" s="225"/>
      <c r="O2" s="221" t="s">
        <v>46</v>
      </c>
    </row>
    <row r="3" spans="1:15" x14ac:dyDescent="0.25">
      <c r="A3" s="222"/>
      <c r="B3" s="222"/>
      <c r="C3" s="222"/>
      <c r="D3" s="197" t="s">
        <v>34</v>
      </c>
      <c r="E3" s="197" t="s">
        <v>35</v>
      </c>
      <c r="F3" s="197" t="s">
        <v>37</v>
      </c>
      <c r="G3" s="197" t="s">
        <v>38</v>
      </c>
      <c r="H3" s="197" t="s">
        <v>39</v>
      </c>
      <c r="I3" s="197" t="s">
        <v>40</v>
      </c>
      <c r="J3" s="197" t="s">
        <v>41</v>
      </c>
      <c r="K3" s="197" t="s">
        <v>42</v>
      </c>
      <c r="L3" s="197" t="s">
        <v>43</v>
      </c>
      <c r="M3" s="197" t="s">
        <v>44</v>
      </c>
      <c r="N3" s="197" t="s">
        <v>36</v>
      </c>
      <c r="O3" s="222"/>
    </row>
    <row r="4" spans="1:15" ht="15" customHeight="1" x14ac:dyDescent="0.25">
      <c r="A4" s="197">
        <v>1</v>
      </c>
      <c r="B4" s="197">
        <v>2</v>
      </c>
      <c r="C4" s="197">
        <v>3</v>
      </c>
      <c r="D4" s="197">
        <v>4</v>
      </c>
      <c r="E4" s="197">
        <v>5</v>
      </c>
      <c r="F4" s="197">
        <v>6</v>
      </c>
      <c r="G4" s="197">
        <v>7</v>
      </c>
      <c r="H4" s="197">
        <v>8</v>
      </c>
      <c r="I4" s="197">
        <v>9</v>
      </c>
      <c r="J4" s="197">
        <v>10</v>
      </c>
      <c r="K4" s="197">
        <v>11</v>
      </c>
      <c r="L4" s="197">
        <v>12</v>
      </c>
      <c r="M4" s="197">
        <v>13</v>
      </c>
      <c r="N4" s="197">
        <v>14</v>
      </c>
      <c r="O4" s="197">
        <v>15</v>
      </c>
    </row>
    <row r="5" spans="1:15" ht="15" customHeight="1" x14ac:dyDescent="0.25">
      <c r="A5" s="220" t="s">
        <v>233</v>
      </c>
      <c r="B5" s="220"/>
      <c r="C5" s="220"/>
      <c r="D5" s="220"/>
      <c r="E5" s="220"/>
      <c r="F5" s="220"/>
      <c r="G5" s="220"/>
      <c r="H5" s="220"/>
      <c r="I5" s="220"/>
      <c r="J5" s="220"/>
      <c r="K5" s="220"/>
      <c r="L5" s="220"/>
      <c r="M5" s="220"/>
      <c r="N5" s="220"/>
      <c r="O5" s="220"/>
    </row>
    <row r="6" spans="1:15" ht="173.25" x14ac:dyDescent="0.25">
      <c r="A6" s="197">
        <v>1</v>
      </c>
      <c r="B6" s="199" t="s">
        <v>236</v>
      </c>
      <c r="C6" s="198" t="s">
        <v>237</v>
      </c>
      <c r="D6" s="200">
        <v>50</v>
      </c>
      <c r="E6" s="200">
        <v>50</v>
      </c>
      <c r="F6" s="200">
        <v>50</v>
      </c>
      <c r="G6" s="200">
        <v>50</v>
      </c>
      <c r="H6" s="200">
        <v>50</v>
      </c>
      <c r="I6" s="200">
        <v>50</v>
      </c>
      <c r="J6" s="200">
        <v>50</v>
      </c>
      <c r="K6" s="200">
        <v>50</v>
      </c>
      <c r="L6" s="200">
        <v>50</v>
      </c>
      <c r="M6" s="200">
        <v>50</v>
      </c>
      <c r="N6" s="200">
        <v>50</v>
      </c>
      <c r="O6" s="200">
        <v>50.190199999999997</v>
      </c>
    </row>
    <row r="7" spans="1:15" ht="173.25" x14ac:dyDescent="0.25">
      <c r="A7" s="197">
        <v>2</v>
      </c>
      <c r="B7" s="199" t="s">
        <v>242</v>
      </c>
      <c r="C7" s="198" t="s">
        <v>237</v>
      </c>
      <c r="D7" s="200">
        <v>56.020499999999998</v>
      </c>
      <c r="E7" s="200">
        <v>56.020499999999998</v>
      </c>
      <c r="F7" s="200">
        <v>56.020499999999998</v>
      </c>
      <c r="G7" s="200">
        <v>56.020499999999998</v>
      </c>
      <c r="H7" s="200">
        <v>56.020499999999998</v>
      </c>
      <c r="I7" s="200">
        <v>56.020499999999998</v>
      </c>
      <c r="J7" s="200">
        <v>56.020499999999998</v>
      </c>
      <c r="K7" s="200">
        <v>56.020499999999998</v>
      </c>
      <c r="L7" s="200">
        <v>56.020499999999998</v>
      </c>
      <c r="M7" s="200">
        <v>56.020499999999998</v>
      </c>
      <c r="N7" s="200">
        <v>56.020499999999998</v>
      </c>
      <c r="O7" s="200">
        <v>56.330599999999997</v>
      </c>
    </row>
    <row r="8" spans="1:15" ht="94.5" x14ac:dyDescent="0.25">
      <c r="A8" s="197">
        <v>3</v>
      </c>
      <c r="B8" s="199" t="s">
        <v>245</v>
      </c>
      <c r="C8" s="198" t="s">
        <v>237</v>
      </c>
      <c r="D8" s="200">
        <v>71.688900000000004</v>
      </c>
      <c r="E8" s="200">
        <v>71.688900000000004</v>
      </c>
      <c r="F8" s="200">
        <v>71.688900000000004</v>
      </c>
      <c r="G8" s="200">
        <v>71.688900000000004</v>
      </c>
      <c r="H8" s="200">
        <v>71.688900000000004</v>
      </c>
      <c r="I8" s="200">
        <v>71.688900000000004</v>
      </c>
      <c r="J8" s="200">
        <v>71.688900000000004</v>
      </c>
      <c r="K8" s="200">
        <v>71.688900000000004</v>
      </c>
      <c r="L8" s="200">
        <v>71.688900000000004</v>
      </c>
      <c r="M8" s="200">
        <v>71.688900000000004</v>
      </c>
      <c r="N8" s="200">
        <v>71.688900000000004</v>
      </c>
      <c r="O8" s="200">
        <v>85.049499999999995</v>
      </c>
    </row>
    <row r="9" spans="1:15" ht="252" x14ac:dyDescent="0.25">
      <c r="A9" s="197">
        <v>4</v>
      </c>
      <c r="B9" s="199" t="s">
        <v>247</v>
      </c>
      <c r="C9" s="198" t="s">
        <v>248</v>
      </c>
      <c r="D9" s="200">
        <v>0.17580000000000001</v>
      </c>
      <c r="E9" s="200">
        <v>0.17580000000000001</v>
      </c>
      <c r="F9" s="200">
        <v>0.17580000000000001</v>
      </c>
      <c r="G9" s="200">
        <v>0.17580000000000001</v>
      </c>
      <c r="H9" s="200">
        <v>0.17580000000000001</v>
      </c>
      <c r="I9" s="200">
        <v>0.17580000000000001</v>
      </c>
      <c r="J9" s="200">
        <v>0.17580000000000001</v>
      </c>
      <c r="K9" s="200">
        <v>0.17580000000000001</v>
      </c>
      <c r="L9" s="200">
        <v>0.17580000000000001</v>
      </c>
      <c r="M9" s="200">
        <v>0.17580000000000001</v>
      </c>
      <c r="N9" s="200">
        <v>0.17580000000000001</v>
      </c>
      <c r="O9" s="200">
        <v>0.2258</v>
      </c>
    </row>
    <row r="10" spans="1:15" x14ac:dyDescent="0.25">
      <c r="A10" s="220" t="s">
        <v>45</v>
      </c>
      <c r="B10" s="220"/>
      <c r="C10" s="220"/>
      <c r="D10" s="220"/>
      <c r="E10" s="220"/>
      <c r="F10" s="220"/>
      <c r="G10" s="220"/>
      <c r="H10" s="220"/>
      <c r="I10" s="220"/>
      <c r="J10" s="220"/>
      <c r="K10" s="220"/>
      <c r="L10" s="220"/>
      <c r="M10" s="220"/>
      <c r="N10" s="220"/>
      <c r="O10" s="220"/>
    </row>
    <row r="11" spans="1:15" ht="94.5" x14ac:dyDescent="0.25">
      <c r="A11" s="197">
        <v>1</v>
      </c>
      <c r="B11" s="199" t="s">
        <v>4</v>
      </c>
      <c r="C11" s="197" t="s">
        <v>21</v>
      </c>
      <c r="D11" s="201">
        <v>100</v>
      </c>
      <c r="E11" s="201">
        <f>192</f>
        <v>192</v>
      </c>
      <c r="F11" s="201">
        <f>295</f>
        <v>295</v>
      </c>
      <c r="G11" s="201">
        <f>435</f>
        <v>435</v>
      </c>
      <c r="H11" s="201">
        <f>620</f>
        <v>620</v>
      </c>
      <c r="I11" s="201">
        <f>1028</f>
        <v>1028</v>
      </c>
      <c r="J11" s="201">
        <v>1200</v>
      </c>
      <c r="K11" s="201">
        <v>1300</v>
      </c>
      <c r="L11" s="201">
        <v>1400</v>
      </c>
      <c r="M11" s="201">
        <v>1500</v>
      </c>
      <c r="N11" s="201">
        <v>1700</v>
      </c>
      <c r="O11" s="201">
        <v>1800</v>
      </c>
    </row>
    <row r="12" spans="1:15" ht="78.75" x14ac:dyDescent="0.25">
      <c r="A12" s="197">
        <v>2</v>
      </c>
      <c r="B12" s="199" t="s">
        <v>5</v>
      </c>
      <c r="C12" s="197" t="s">
        <v>23</v>
      </c>
      <c r="D12" s="201">
        <v>0</v>
      </c>
      <c r="E12" s="201">
        <v>0</v>
      </c>
      <c r="F12" s="201">
        <v>0</v>
      </c>
      <c r="G12" s="201">
        <v>0</v>
      </c>
      <c r="H12" s="201">
        <v>0</v>
      </c>
      <c r="I12" s="201">
        <v>0</v>
      </c>
      <c r="J12" s="201">
        <v>0</v>
      </c>
      <c r="K12" s="201">
        <v>0</v>
      </c>
      <c r="L12" s="201">
        <v>0</v>
      </c>
      <c r="M12" s="201">
        <v>0</v>
      </c>
      <c r="N12" s="201">
        <v>0</v>
      </c>
      <c r="O12" s="201">
        <v>1</v>
      </c>
    </row>
    <row r="13" spans="1:15" ht="94.5" x14ac:dyDescent="0.25">
      <c r="A13" s="198">
        <v>3</v>
      </c>
      <c r="B13" s="202" t="s">
        <v>6</v>
      </c>
      <c r="C13" s="198" t="s">
        <v>23</v>
      </c>
      <c r="D13" s="201">
        <v>0</v>
      </c>
      <c r="E13" s="201">
        <v>0</v>
      </c>
      <c r="F13" s="201">
        <v>0</v>
      </c>
      <c r="G13" s="201">
        <v>0</v>
      </c>
      <c r="H13" s="201">
        <v>0</v>
      </c>
      <c r="I13" s="201">
        <v>0</v>
      </c>
      <c r="J13" s="201">
        <v>0</v>
      </c>
      <c r="K13" s="201">
        <v>0</v>
      </c>
      <c r="L13" s="201">
        <v>0</v>
      </c>
      <c r="M13" s="201">
        <v>0</v>
      </c>
      <c r="N13" s="201">
        <v>0</v>
      </c>
      <c r="O13" s="201">
        <v>0</v>
      </c>
    </row>
    <row r="14" spans="1:15" ht="94.5" x14ac:dyDescent="0.25">
      <c r="A14" s="198">
        <v>4</v>
      </c>
      <c r="B14" s="203" t="s">
        <v>7</v>
      </c>
      <c r="C14" s="198" t="s">
        <v>22</v>
      </c>
      <c r="D14" s="201">
        <v>15</v>
      </c>
      <c r="E14" s="201">
        <f>16+D14</f>
        <v>31</v>
      </c>
      <c r="F14" s="201">
        <f>E14+17</f>
        <v>48</v>
      </c>
      <c r="G14" s="201">
        <f>19+F14</f>
        <v>67</v>
      </c>
      <c r="H14" s="201">
        <f>19+G14</f>
        <v>86</v>
      </c>
      <c r="I14" s="201">
        <f>H14+19</f>
        <v>105</v>
      </c>
      <c r="J14" s="201">
        <f>I14+19</f>
        <v>124</v>
      </c>
      <c r="K14" s="201">
        <f>21+J14</f>
        <v>145</v>
      </c>
      <c r="L14" s="201">
        <f>24+K14</f>
        <v>169</v>
      </c>
      <c r="M14" s="201">
        <f>25+L14</f>
        <v>194</v>
      </c>
      <c r="N14" s="201">
        <v>230</v>
      </c>
      <c r="O14" s="201">
        <v>270</v>
      </c>
    </row>
    <row r="15" spans="1:15" ht="90" customHeight="1" x14ac:dyDescent="0.25">
      <c r="A15" s="220" t="s">
        <v>28</v>
      </c>
      <c r="B15" s="220"/>
      <c r="C15" s="220"/>
      <c r="D15" s="220"/>
      <c r="E15" s="220"/>
      <c r="F15" s="220"/>
      <c r="G15" s="220"/>
      <c r="H15" s="220"/>
      <c r="I15" s="220"/>
      <c r="J15" s="220"/>
      <c r="K15" s="220"/>
      <c r="L15" s="220"/>
      <c r="M15" s="220"/>
      <c r="N15" s="220"/>
      <c r="O15" s="220"/>
    </row>
    <row r="16" spans="1:15" ht="110.25" x14ac:dyDescent="0.25">
      <c r="A16" s="197">
        <v>5</v>
      </c>
      <c r="B16" s="203" t="s">
        <v>8</v>
      </c>
      <c r="C16" s="198" t="s">
        <v>23</v>
      </c>
      <c r="D16" s="201">
        <v>0</v>
      </c>
      <c r="E16" s="201">
        <v>0</v>
      </c>
      <c r="F16" s="201">
        <v>0</v>
      </c>
      <c r="G16" s="201">
        <v>0</v>
      </c>
      <c r="H16" s="201">
        <v>0</v>
      </c>
      <c r="I16" s="201">
        <v>1</v>
      </c>
      <c r="J16" s="201">
        <v>1</v>
      </c>
      <c r="K16" s="201">
        <v>1</v>
      </c>
      <c r="L16" s="201">
        <v>0</v>
      </c>
      <c r="M16" s="201">
        <v>0</v>
      </c>
      <c r="N16" s="201">
        <v>0</v>
      </c>
      <c r="O16" s="201">
        <v>0</v>
      </c>
    </row>
    <row r="17" spans="1:15" ht="110.25" x14ac:dyDescent="0.25">
      <c r="A17" s="197">
        <v>6</v>
      </c>
      <c r="B17" s="203" t="s">
        <v>9</v>
      </c>
      <c r="C17" s="198" t="s">
        <v>23</v>
      </c>
      <c r="D17" s="201">
        <v>6500</v>
      </c>
      <c r="E17" s="201">
        <v>12000</v>
      </c>
      <c r="F17" s="201">
        <v>21000</v>
      </c>
      <c r="G17" s="201">
        <v>31300</v>
      </c>
      <c r="H17" s="201">
        <v>40000</v>
      </c>
      <c r="I17" s="201">
        <v>55000</v>
      </c>
      <c r="J17" s="201">
        <v>70000</v>
      </c>
      <c r="K17" s="201">
        <v>88000</v>
      </c>
      <c r="L17" s="201">
        <v>100000</v>
      </c>
      <c r="M17" s="201">
        <v>110000</v>
      </c>
      <c r="N17" s="201">
        <v>120000</v>
      </c>
      <c r="O17" s="201">
        <v>135000</v>
      </c>
    </row>
    <row r="18" spans="1:15" ht="126" x14ac:dyDescent="0.25">
      <c r="A18" s="198">
        <v>7</v>
      </c>
      <c r="B18" s="203" t="s">
        <v>13</v>
      </c>
      <c r="C18" s="198" t="s">
        <v>24</v>
      </c>
      <c r="D18" s="105">
        <v>0.96</v>
      </c>
      <c r="E18" s="105">
        <v>1.23</v>
      </c>
      <c r="F18" s="105">
        <v>1.65</v>
      </c>
      <c r="G18" s="105">
        <v>2.4700000000000002</v>
      </c>
      <c r="H18" s="105">
        <v>2.88</v>
      </c>
      <c r="I18" s="105">
        <v>3.98</v>
      </c>
      <c r="J18" s="105">
        <v>4.67</v>
      </c>
      <c r="K18" s="105">
        <v>7.7</v>
      </c>
      <c r="L18" s="105">
        <v>8.93</v>
      </c>
      <c r="M18" s="105">
        <v>10</v>
      </c>
      <c r="N18" s="105">
        <v>10.45</v>
      </c>
      <c r="O18" s="105">
        <v>11.2</v>
      </c>
    </row>
    <row r="19" spans="1:15" ht="126" x14ac:dyDescent="0.25">
      <c r="A19" s="198">
        <v>8</v>
      </c>
      <c r="B19" s="203" t="s">
        <v>12</v>
      </c>
      <c r="C19" s="198" t="s">
        <v>24</v>
      </c>
      <c r="D19" s="105">
        <v>1.78</v>
      </c>
      <c r="E19" s="105">
        <v>2.37</v>
      </c>
      <c r="F19" s="105">
        <v>2.97</v>
      </c>
      <c r="G19" s="105">
        <v>4.46</v>
      </c>
      <c r="H19" s="105">
        <v>5.05</v>
      </c>
      <c r="I19" s="105">
        <v>6.84</v>
      </c>
      <c r="J19" s="105">
        <v>8.02</v>
      </c>
      <c r="K19" s="105">
        <v>13.38</v>
      </c>
      <c r="L19" s="105">
        <v>15.46</v>
      </c>
      <c r="M19" s="105">
        <v>18.14</v>
      </c>
      <c r="N19" s="105">
        <v>19</v>
      </c>
      <c r="O19" s="105">
        <v>19.850000000000001</v>
      </c>
    </row>
    <row r="20" spans="1:15" ht="47.25" x14ac:dyDescent="0.25">
      <c r="A20" s="197">
        <v>9</v>
      </c>
      <c r="B20" s="203" t="s">
        <v>14</v>
      </c>
      <c r="C20" s="198" t="s">
        <v>24</v>
      </c>
      <c r="D20" s="201">
        <v>10</v>
      </c>
      <c r="E20" s="201">
        <v>15</v>
      </c>
      <c r="F20" s="201">
        <v>20</v>
      </c>
      <c r="G20" s="201">
        <v>25</v>
      </c>
      <c r="H20" s="201">
        <v>30</v>
      </c>
      <c r="I20" s="201">
        <v>35</v>
      </c>
      <c r="J20" s="201">
        <v>45</v>
      </c>
      <c r="K20" s="201">
        <v>55</v>
      </c>
      <c r="L20" s="201">
        <v>60</v>
      </c>
      <c r="M20" s="201">
        <v>65</v>
      </c>
      <c r="N20" s="201">
        <v>70</v>
      </c>
      <c r="O20" s="201">
        <v>79</v>
      </c>
    </row>
    <row r="21" spans="1:15" ht="47.25" x14ac:dyDescent="0.25">
      <c r="A21" s="197">
        <v>10</v>
      </c>
      <c r="B21" s="203" t="s">
        <v>15</v>
      </c>
      <c r="C21" s="198" t="s">
        <v>24</v>
      </c>
      <c r="D21" s="201">
        <v>0</v>
      </c>
      <c r="E21" s="201">
        <v>0</v>
      </c>
      <c r="F21" s="201">
        <v>0</v>
      </c>
      <c r="G21" s="201">
        <v>0</v>
      </c>
      <c r="H21" s="201">
        <v>1</v>
      </c>
      <c r="I21" s="201">
        <v>0</v>
      </c>
      <c r="J21" s="201">
        <v>0</v>
      </c>
      <c r="K21" s="201">
        <v>2</v>
      </c>
      <c r="L21" s="201">
        <v>3</v>
      </c>
      <c r="M21" s="201">
        <v>4</v>
      </c>
      <c r="N21" s="201">
        <v>0</v>
      </c>
      <c r="O21" s="201">
        <v>5</v>
      </c>
    </row>
  </sheetData>
  <mergeCells count="9">
    <mergeCell ref="A1:O1"/>
    <mergeCell ref="A15:O15"/>
    <mergeCell ref="A2:A3"/>
    <mergeCell ref="B2:B3"/>
    <mergeCell ref="C2:C3"/>
    <mergeCell ref="D2:N2"/>
    <mergeCell ref="O2:O3"/>
    <mergeCell ref="A10:O10"/>
    <mergeCell ref="A5:O5"/>
  </mergeCells>
  <hyperlinks>
    <hyperlink ref="D2" location="P695" display="P695"/>
  </hyperlinks>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BreakPreview" zoomScale="90" zoomScaleNormal="100" zoomScaleSheetLayoutView="90" workbookViewId="0">
      <selection activeCell="B13" sqref="B13"/>
    </sheetView>
  </sheetViews>
  <sheetFormatPr defaultRowHeight="15" x14ac:dyDescent="0.25"/>
  <cols>
    <col min="2" max="2" width="75.28515625" customWidth="1"/>
    <col min="3" max="3" width="28.140625" customWidth="1"/>
    <col min="4" max="4" width="35.28515625" customWidth="1"/>
    <col min="5" max="5" width="13.5703125" customWidth="1"/>
    <col min="6" max="6" width="34.28515625" customWidth="1"/>
    <col min="7" max="7" width="19.85546875" customWidth="1"/>
  </cols>
  <sheetData>
    <row r="1" spans="1:7" x14ac:dyDescent="0.25">
      <c r="A1" s="227" t="s">
        <v>91</v>
      </c>
      <c r="B1" s="227"/>
      <c r="C1" s="227"/>
      <c r="D1" s="227"/>
      <c r="E1" s="227"/>
      <c r="F1" s="227"/>
      <c r="G1" s="227"/>
    </row>
    <row r="2" spans="1:7" x14ac:dyDescent="0.25">
      <c r="A2" s="227"/>
      <c r="B2" s="227"/>
      <c r="C2" s="227"/>
      <c r="D2" s="227"/>
      <c r="E2" s="227"/>
      <c r="F2" s="227"/>
      <c r="G2" s="227"/>
    </row>
    <row r="3" spans="1:7" ht="0.75" customHeight="1" x14ac:dyDescent="0.25">
      <c r="A3" s="227"/>
      <c r="B3" s="227"/>
      <c r="C3" s="227"/>
      <c r="D3" s="227"/>
      <c r="E3" s="227"/>
      <c r="F3" s="227"/>
      <c r="G3" s="227"/>
    </row>
    <row r="4" spans="1:7" ht="3.75" customHeight="1" x14ac:dyDescent="0.25">
      <c r="A4" s="227"/>
      <c r="B4" s="227"/>
      <c r="C4" s="227"/>
      <c r="D4" s="227"/>
      <c r="E4" s="227"/>
      <c r="F4" s="227"/>
      <c r="G4" s="227"/>
    </row>
    <row r="5" spans="1:7" ht="41.25" customHeight="1" x14ac:dyDescent="0.25">
      <c r="A5" s="16" t="s">
        <v>0</v>
      </c>
      <c r="B5" s="17" t="s">
        <v>92</v>
      </c>
      <c r="C5" s="17" t="s">
        <v>93</v>
      </c>
      <c r="D5" s="16" t="s">
        <v>90</v>
      </c>
      <c r="E5" s="17" t="s">
        <v>94</v>
      </c>
      <c r="F5" s="17" t="s">
        <v>95</v>
      </c>
      <c r="G5" s="17" t="s">
        <v>96</v>
      </c>
    </row>
    <row r="6" spans="1:7" x14ac:dyDescent="0.25">
      <c r="A6" s="16">
        <v>1</v>
      </c>
      <c r="B6" s="16">
        <v>2</v>
      </c>
      <c r="C6" s="16">
        <v>3</v>
      </c>
      <c r="D6" s="16">
        <v>4</v>
      </c>
      <c r="E6" s="16">
        <v>5</v>
      </c>
      <c r="F6" s="16">
        <v>6</v>
      </c>
      <c r="G6" s="16">
        <v>7</v>
      </c>
    </row>
    <row r="7" spans="1:7" ht="13.5" customHeight="1" x14ac:dyDescent="0.25">
      <c r="A7" s="226" t="s">
        <v>97</v>
      </c>
      <c r="B7" s="226"/>
      <c r="C7" s="226"/>
      <c r="D7" s="226"/>
      <c r="E7" s="226"/>
      <c r="F7" s="226"/>
      <c r="G7" s="226"/>
    </row>
    <row r="8" spans="1:7" ht="51" x14ac:dyDescent="0.25">
      <c r="A8" s="16" t="s">
        <v>111</v>
      </c>
      <c r="B8" s="18" t="s">
        <v>116</v>
      </c>
      <c r="C8" s="16" t="s">
        <v>125</v>
      </c>
      <c r="D8" s="16" t="s">
        <v>126</v>
      </c>
      <c r="E8" s="16"/>
      <c r="F8" s="19" t="s">
        <v>117</v>
      </c>
      <c r="G8" s="16"/>
    </row>
    <row r="9" spans="1:7" ht="51" x14ac:dyDescent="0.25">
      <c r="A9" s="16" t="s">
        <v>99</v>
      </c>
      <c r="B9" s="18" t="s">
        <v>98</v>
      </c>
      <c r="C9" s="16" t="s">
        <v>125</v>
      </c>
      <c r="D9" s="16" t="s">
        <v>126</v>
      </c>
      <c r="E9" s="18"/>
      <c r="F9" s="19" t="s">
        <v>117</v>
      </c>
      <c r="G9" s="18"/>
    </row>
    <row r="10" spans="1:7" ht="51" x14ac:dyDescent="0.25">
      <c r="A10" s="16" t="s">
        <v>100</v>
      </c>
      <c r="B10" s="18" t="s">
        <v>112</v>
      </c>
      <c r="C10" s="16" t="s">
        <v>125</v>
      </c>
      <c r="D10" s="16" t="s">
        <v>126</v>
      </c>
      <c r="E10" s="18"/>
      <c r="F10" s="19" t="s">
        <v>117</v>
      </c>
      <c r="G10" s="18"/>
    </row>
    <row r="11" spans="1:7" ht="51" x14ac:dyDescent="0.25">
      <c r="A11" s="16" t="s">
        <v>101</v>
      </c>
      <c r="B11" s="18" t="s">
        <v>113</v>
      </c>
      <c r="C11" s="16" t="s">
        <v>125</v>
      </c>
      <c r="D11" s="16" t="s">
        <v>126</v>
      </c>
      <c r="E11" s="2"/>
      <c r="F11" s="19" t="s">
        <v>117</v>
      </c>
      <c r="G11" s="2"/>
    </row>
    <row r="12" spans="1:7" ht="51" x14ac:dyDescent="0.25">
      <c r="A12" s="16" t="s">
        <v>102</v>
      </c>
      <c r="B12" s="18" t="s">
        <v>114</v>
      </c>
      <c r="C12" s="16" t="s">
        <v>125</v>
      </c>
      <c r="D12" s="16" t="s">
        <v>126</v>
      </c>
      <c r="E12" s="2"/>
      <c r="F12" s="19" t="s">
        <v>117</v>
      </c>
      <c r="G12" s="2"/>
    </row>
    <row r="13" spans="1:7" ht="51" x14ac:dyDescent="0.25">
      <c r="A13" s="16" t="s">
        <v>103</v>
      </c>
      <c r="B13" s="18" t="s">
        <v>115</v>
      </c>
      <c r="C13" s="16" t="s">
        <v>125</v>
      </c>
      <c r="D13" s="16" t="s">
        <v>126</v>
      </c>
      <c r="E13" s="2"/>
      <c r="F13" s="19" t="s">
        <v>117</v>
      </c>
      <c r="G13" s="2"/>
    </row>
    <row r="14" spans="1:7" ht="51" x14ac:dyDescent="0.25">
      <c r="A14" s="16" t="s">
        <v>104</v>
      </c>
      <c r="B14" s="18" t="s">
        <v>118</v>
      </c>
      <c r="C14" s="16" t="s">
        <v>125</v>
      </c>
      <c r="D14" s="16" t="s">
        <v>126</v>
      </c>
      <c r="E14" s="2"/>
      <c r="F14" s="19" t="s">
        <v>117</v>
      </c>
      <c r="G14" s="2"/>
    </row>
    <row r="15" spans="1:7" ht="32.25" customHeight="1" x14ac:dyDescent="0.25">
      <c r="A15" s="16" t="s">
        <v>105</v>
      </c>
      <c r="B15" s="19" t="s">
        <v>119</v>
      </c>
      <c r="C15" s="16" t="s">
        <v>125</v>
      </c>
      <c r="D15" s="16" t="s">
        <v>126</v>
      </c>
      <c r="E15" s="2"/>
      <c r="F15" s="19" t="s">
        <v>117</v>
      </c>
      <c r="G15" s="2"/>
    </row>
    <row r="16" spans="1:7" ht="57.75" customHeight="1" x14ac:dyDescent="0.25">
      <c r="A16" s="16" t="s">
        <v>106</v>
      </c>
      <c r="B16" s="19" t="s">
        <v>120</v>
      </c>
      <c r="C16" s="16" t="s">
        <v>125</v>
      </c>
      <c r="D16" s="16" t="s">
        <v>126</v>
      </c>
      <c r="E16" s="2"/>
      <c r="F16" s="19" t="s">
        <v>117</v>
      </c>
      <c r="G16" s="2"/>
    </row>
    <row r="17" spans="1:7" ht="28.5" customHeight="1" x14ac:dyDescent="0.25">
      <c r="A17" s="16" t="s">
        <v>107</v>
      </c>
      <c r="B17" s="19" t="s">
        <v>121</v>
      </c>
      <c r="C17" s="16" t="s">
        <v>125</v>
      </c>
      <c r="D17" s="16" t="s">
        <v>126</v>
      </c>
      <c r="E17" s="2"/>
      <c r="F17" s="19" t="s">
        <v>117</v>
      </c>
      <c r="G17" s="2"/>
    </row>
    <row r="18" spans="1:7" ht="23.25" customHeight="1" x14ac:dyDescent="0.25">
      <c r="A18" s="16" t="s">
        <v>108</v>
      </c>
      <c r="B18" s="19" t="s">
        <v>122</v>
      </c>
      <c r="C18" s="16" t="s">
        <v>125</v>
      </c>
      <c r="D18" s="16" t="s">
        <v>126</v>
      </c>
      <c r="E18" s="2"/>
      <c r="F18" s="19" t="s">
        <v>117</v>
      </c>
      <c r="G18" s="2"/>
    </row>
    <row r="19" spans="1:7" ht="26.25" customHeight="1" x14ac:dyDescent="0.25">
      <c r="A19" s="16" t="s">
        <v>109</v>
      </c>
      <c r="B19" s="19" t="s">
        <v>123</v>
      </c>
      <c r="C19" s="16" t="s">
        <v>125</v>
      </c>
      <c r="D19" s="16" t="s">
        <v>126</v>
      </c>
      <c r="E19" s="2"/>
      <c r="F19" s="19" t="s">
        <v>117</v>
      </c>
      <c r="G19" s="2"/>
    </row>
    <row r="20" spans="1:7" ht="51" x14ac:dyDescent="0.25">
      <c r="A20" s="16" t="s">
        <v>110</v>
      </c>
      <c r="B20" s="19" t="s">
        <v>124</v>
      </c>
      <c r="C20" s="16" t="s">
        <v>125</v>
      </c>
      <c r="D20" s="16" t="s">
        <v>126</v>
      </c>
      <c r="E20" s="2"/>
      <c r="F20" s="19" t="s">
        <v>117</v>
      </c>
      <c r="G20" s="2"/>
    </row>
  </sheetData>
  <mergeCells count="2">
    <mergeCell ref="A7:G7"/>
    <mergeCell ref="A1:G4"/>
  </mergeCells>
  <hyperlinks>
    <hyperlink ref="B5" location="P1272" display="P1272"/>
    <hyperlink ref="C5" location="P1273" display="P1273"/>
    <hyperlink ref="E5" location="P1274" display="P1274"/>
    <hyperlink ref="F5" location="P1275" display="P1275"/>
    <hyperlink ref="G5" location="P1276" display="P1276"/>
  </hyperlinks>
  <pageMargins left="0.7" right="0.7" top="0.75" bottom="0.75" header="0.3" footer="0.3"/>
  <pageSetup paperSize="9"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3"/>
  <sheetViews>
    <sheetView tabSelected="1" view="pageBreakPreview" topLeftCell="A248" zoomScale="70" zoomScaleNormal="100" zoomScaleSheetLayoutView="70" workbookViewId="0">
      <selection activeCell="I277" sqref="I277"/>
    </sheetView>
  </sheetViews>
  <sheetFormatPr defaultRowHeight="15.75" x14ac:dyDescent="0.25"/>
  <cols>
    <col min="1" max="1" width="56.7109375" style="89" customWidth="1"/>
    <col min="2" max="2" width="23.28515625" style="110" customWidth="1"/>
    <col min="3" max="9" width="16.5703125" style="89" customWidth="1"/>
    <col min="10" max="10" width="28.28515625" style="89" customWidth="1"/>
    <col min="11" max="11" width="11" style="89" bestFit="1" customWidth="1"/>
    <col min="12" max="12" width="11.5703125" style="89" customWidth="1"/>
    <col min="13" max="16384" width="9.140625" style="89"/>
  </cols>
  <sheetData>
    <row r="1" spans="1:10" ht="53.25" customHeight="1" x14ac:dyDescent="0.25">
      <c r="A1" s="231" t="s">
        <v>269</v>
      </c>
      <c r="B1" s="232"/>
      <c r="C1" s="232"/>
      <c r="D1" s="232"/>
      <c r="E1" s="232"/>
      <c r="F1" s="232"/>
      <c r="G1" s="232"/>
      <c r="H1" s="232"/>
      <c r="I1" s="232"/>
      <c r="J1" s="232"/>
    </row>
    <row r="2" spans="1:10" x14ac:dyDescent="0.25">
      <c r="A2" s="117"/>
      <c r="B2" s="117"/>
      <c r="C2" s="117"/>
      <c r="D2" s="117"/>
      <c r="E2" s="117"/>
      <c r="F2" s="117"/>
      <c r="G2" s="117"/>
      <c r="H2" s="117"/>
      <c r="I2" s="117"/>
      <c r="J2" s="117" t="s">
        <v>280</v>
      </c>
    </row>
    <row r="3" spans="1:10" ht="57.75" customHeight="1" x14ac:dyDescent="0.25">
      <c r="A3" s="228" t="s">
        <v>58</v>
      </c>
      <c r="B3" s="230" t="s">
        <v>47</v>
      </c>
      <c r="C3" s="230" t="s">
        <v>48</v>
      </c>
      <c r="D3" s="230"/>
      <c r="E3" s="230"/>
      <c r="F3" s="230"/>
      <c r="G3" s="230"/>
      <c r="H3" s="230"/>
      <c r="I3" s="230"/>
      <c r="J3" s="230"/>
    </row>
    <row r="4" spans="1:10" ht="46.5" customHeight="1" x14ac:dyDescent="0.25">
      <c r="A4" s="229"/>
      <c r="B4" s="230"/>
      <c r="C4" s="116">
        <v>2024</v>
      </c>
      <c r="D4" s="116">
        <v>2025</v>
      </c>
      <c r="E4" s="116">
        <v>2026</v>
      </c>
      <c r="F4" s="116">
        <v>2027</v>
      </c>
      <c r="G4" s="116">
        <v>2028</v>
      </c>
      <c r="H4" s="116">
        <v>2029</v>
      </c>
      <c r="I4" s="116">
        <v>2030</v>
      </c>
      <c r="J4" s="116" t="s">
        <v>268</v>
      </c>
    </row>
    <row r="5" spans="1:10" x14ac:dyDescent="0.25">
      <c r="A5" s="90">
        <v>1</v>
      </c>
      <c r="B5" s="90">
        <v>2</v>
      </c>
      <c r="C5" s="90">
        <v>3</v>
      </c>
      <c r="D5" s="90">
        <v>4</v>
      </c>
      <c r="E5" s="90">
        <v>5</v>
      </c>
      <c r="F5" s="90">
        <v>6</v>
      </c>
      <c r="G5" s="90">
        <v>7</v>
      </c>
      <c r="H5" s="90">
        <v>8</v>
      </c>
      <c r="I5" s="90">
        <v>9</v>
      </c>
      <c r="J5" s="90">
        <v>10</v>
      </c>
    </row>
    <row r="6" spans="1:10" s="129" customFormat="1" x14ac:dyDescent="0.25">
      <c r="A6" s="126" t="s">
        <v>50</v>
      </c>
      <c r="B6" s="127" t="s">
        <v>68</v>
      </c>
      <c r="C6" s="128">
        <f>C7+C8+C11+C12+C13</f>
        <v>2511914.37</v>
      </c>
      <c r="D6" s="128">
        <f>D7+D8+D11+D12+D13</f>
        <v>3364908.8877999997</v>
      </c>
      <c r="E6" s="128">
        <f t="shared" ref="E6:I6" si="0">E7+E8+E11+E12+E13</f>
        <v>2321871.84</v>
      </c>
      <c r="F6" s="128">
        <f t="shared" si="0"/>
        <v>70682866.586999997</v>
      </c>
      <c r="G6" s="128">
        <f t="shared" si="0"/>
        <v>1550657.6584000001</v>
      </c>
      <c r="H6" s="128">
        <f t="shared" si="0"/>
        <v>1652911.0242400004</v>
      </c>
      <c r="I6" s="128">
        <f t="shared" si="0"/>
        <v>1764911.6266640003</v>
      </c>
      <c r="J6" s="128">
        <f>C6+D6+E6+F6+G6+H6+I6</f>
        <v>83850041.994103998</v>
      </c>
    </row>
    <row r="7" spans="1:10" x14ac:dyDescent="0.25">
      <c r="A7" s="91" t="s">
        <v>51</v>
      </c>
      <c r="B7" s="116"/>
      <c r="C7" s="92">
        <f>C15</f>
        <v>590825.19999999995</v>
      </c>
      <c r="D7" s="92">
        <f t="shared" ref="D7:I7" si="1">D15</f>
        <v>1687489.0957999998</v>
      </c>
      <c r="E7" s="92">
        <f t="shared" si="1"/>
        <v>634188.38559999992</v>
      </c>
      <c r="F7" s="92">
        <f t="shared" si="1"/>
        <v>260000</v>
      </c>
      <c r="G7" s="92">
        <f t="shared" si="1"/>
        <v>0</v>
      </c>
      <c r="H7" s="92">
        <f t="shared" si="1"/>
        <v>0</v>
      </c>
      <c r="I7" s="92">
        <f t="shared" si="1"/>
        <v>0</v>
      </c>
      <c r="J7" s="92">
        <f t="shared" ref="J7:J204" si="2">C7+D7+E7+F7+G7+H7+I7</f>
        <v>3172502.6813999992</v>
      </c>
    </row>
    <row r="8" spans="1:10" ht="31.5" x14ac:dyDescent="0.25">
      <c r="A8" s="93" t="s">
        <v>66</v>
      </c>
      <c r="B8" s="116"/>
      <c r="C8" s="92">
        <f>C9+C10</f>
        <v>1921089.1700000002</v>
      </c>
      <c r="D8" s="92">
        <f t="shared" ref="D8:I8" si="3">D9+D10</f>
        <v>1677419.7920000001</v>
      </c>
      <c r="E8" s="92">
        <f t="shared" si="3"/>
        <v>1687683.4544000002</v>
      </c>
      <c r="F8" s="92">
        <f t="shared" si="3"/>
        <v>17448757.967</v>
      </c>
      <c r="G8" s="92">
        <f t="shared" si="3"/>
        <v>1550657.6584000001</v>
      </c>
      <c r="H8" s="92">
        <f t="shared" si="3"/>
        <v>1652911.0242400004</v>
      </c>
      <c r="I8" s="92">
        <f t="shared" si="3"/>
        <v>1764911.6266640003</v>
      </c>
      <c r="J8" s="92">
        <f t="shared" si="2"/>
        <v>27703430.692704003</v>
      </c>
    </row>
    <row r="9" spans="1:10" x14ac:dyDescent="0.25">
      <c r="A9" s="91" t="s">
        <v>52</v>
      </c>
      <c r="B9" s="116"/>
      <c r="C9" s="92">
        <f>C144+C200+C17</f>
        <v>1921089.1700000002</v>
      </c>
      <c r="D9" s="92">
        <f t="shared" ref="D9:I9" si="4">D144+D200+D17</f>
        <v>1677419.7920000001</v>
      </c>
      <c r="E9" s="92">
        <f t="shared" si="4"/>
        <v>1687683.4544000002</v>
      </c>
      <c r="F9" s="92">
        <f t="shared" si="4"/>
        <v>17448757.967</v>
      </c>
      <c r="G9" s="92">
        <f t="shared" si="4"/>
        <v>1550657.6584000001</v>
      </c>
      <c r="H9" s="92">
        <f t="shared" si="4"/>
        <v>1652911.0242400004</v>
      </c>
      <c r="I9" s="92">
        <f t="shared" si="4"/>
        <v>1764911.6266640003</v>
      </c>
      <c r="J9" s="92">
        <f t="shared" si="2"/>
        <v>27703430.692704003</v>
      </c>
    </row>
    <row r="10" spans="1:10" x14ac:dyDescent="0.25">
      <c r="A10" s="91" t="s">
        <v>279</v>
      </c>
      <c r="B10" s="116"/>
      <c r="C10" s="92">
        <f t="shared" ref="C10:I12" si="5">C145+C201+C18</f>
        <v>0</v>
      </c>
      <c r="D10" s="92">
        <f t="shared" si="5"/>
        <v>0</v>
      </c>
      <c r="E10" s="92">
        <f t="shared" si="5"/>
        <v>0</v>
      </c>
      <c r="F10" s="92">
        <f t="shared" si="5"/>
        <v>0</v>
      </c>
      <c r="G10" s="92">
        <f t="shared" si="5"/>
        <v>0</v>
      </c>
      <c r="H10" s="92">
        <f t="shared" si="5"/>
        <v>0</v>
      </c>
      <c r="I10" s="92">
        <f t="shared" si="5"/>
        <v>0</v>
      </c>
      <c r="J10" s="92">
        <f t="shared" si="2"/>
        <v>0</v>
      </c>
    </row>
    <row r="11" spans="1:10" ht="31.5" x14ac:dyDescent="0.25">
      <c r="A11" s="91" t="s">
        <v>54</v>
      </c>
      <c r="B11" s="116"/>
      <c r="C11" s="92">
        <f t="shared" si="5"/>
        <v>0</v>
      </c>
      <c r="D11" s="92">
        <f t="shared" si="5"/>
        <v>0</v>
      </c>
      <c r="E11" s="92">
        <f t="shared" si="5"/>
        <v>0</v>
      </c>
      <c r="F11" s="92">
        <f t="shared" si="5"/>
        <v>0</v>
      </c>
      <c r="G11" s="92">
        <f t="shared" si="5"/>
        <v>0</v>
      </c>
      <c r="H11" s="92">
        <f t="shared" si="5"/>
        <v>0</v>
      </c>
      <c r="I11" s="92">
        <f t="shared" si="5"/>
        <v>0</v>
      </c>
      <c r="J11" s="92">
        <f t="shared" si="2"/>
        <v>0</v>
      </c>
    </row>
    <row r="12" spans="1:10" x14ac:dyDescent="0.25">
      <c r="A12" s="91" t="s">
        <v>55</v>
      </c>
      <c r="B12" s="116"/>
      <c r="C12" s="92">
        <f t="shared" si="5"/>
        <v>0</v>
      </c>
      <c r="D12" s="92">
        <f t="shared" si="5"/>
        <v>0</v>
      </c>
      <c r="E12" s="92">
        <f t="shared" si="5"/>
        <v>0</v>
      </c>
      <c r="F12" s="92">
        <f t="shared" si="5"/>
        <v>52974108.619999997</v>
      </c>
      <c r="G12" s="92">
        <f t="shared" si="5"/>
        <v>0</v>
      </c>
      <c r="H12" s="92">
        <f t="shared" si="5"/>
        <v>0</v>
      </c>
      <c r="I12" s="92">
        <f t="shared" si="5"/>
        <v>0</v>
      </c>
      <c r="J12" s="92">
        <f t="shared" si="2"/>
        <v>52974108.619999997</v>
      </c>
    </row>
    <row r="13" spans="1:10" ht="31.5" x14ac:dyDescent="0.25">
      <c r="A13" s="93" t="s">
        <v>67</v>
      </c>
      <c r="B13" s="116"/>
      <c r="C13" s="92"/>
      <c r="D13" s="92"/>
      <c r="E13" s="92"/>
      <c r="F13" s="92"/>
      <c r="G13" s="92"/>
      <c r="H13" s="92"/>
      <c r="I13" s="92"/>
      <c r="J13" s="92">
        <f t="shared" si="2"/>
        <v>0</v>
      </c>
    </row>
    <row r="14" spans="1:10" ht="31.5" x14ac:dyDescent="0.25">
      <c r="A14" s="204" t="s">
        <v>249</v>
      </c>
      <c r="B14" s="205" t="s">
        <v>250</v>
      </c>
      <c r="C14" s="125">
        <f>C28+C35+C42+C49+C56+C63+C70+C77+C84+C91+C98+C105+C112+C119+C126+C134</f>
        <v>1781134.37</v>
      </c>
      <c r="D14" s="125">
        <f t="shared" ref="C14:I20" si="6">D28+D35+D42+D49+D56+D63+D70+D77+D84+D91+D98+D105+D112+D119+D126+D134</f>
        <v>2771409.8877999997</v>
      </c>
      <c r="E14" s="125">
        <f t="shared" si="6"/>
        <v>1729313.84</v>
      </c>
      <c r="F14" s="125">
        <f t="shared" si="6"/>
        <v>70082967.586999997</v>
      </c>
      <c r="G14" s="125">
        <f t="shared" si="6"/>
        <v>943123.65840000019</v>
      </c>
      <c r="H14" s="125">
        <f t="shared" si="6"/>
        <v>1037436.0242400004</v>
      </c>
      <c r="I14" s="125">
        <f t="shared" si="6"/>
        <v>1141179.6266640003</v>
      </c>
      <c r="J14" s="125">
        <f>SUM(C14:I14)</f>
        <v>79486564.994103998</v>
      </c>
    </row>
    <row r="15" spans="1:10" x14ac:dyDescent="0.25">
      <c r="A15" s="147" t="s">
        <v>51</v>
      </c>
      <c r="B15" s="187"/>
      <c r="C15" s="96">
        <f>C29+C36+C43+C50+C57+C64+C71+C78+C85+C92+C99+C106+C113+C120+C127+C135</f>
        <v>590825.19999999995</v>
      </c>
      <c r="D15" s="96">
        <f t="shared" si="6"/>
        <v>1687489.0957999998</v>
      </c>
      <c r="E15" s="96">
        <f t="shared" si="6"/>
        <v>634188.38559999992</v>
      </c>
      <c r="F15" s="96">
        <f t="shared" si="6"/>
        <v>260000</v>
      </c>
      <c r="G15" s="96">
        <f t="shared" si="6"/>
        <v>0</v>
      </c>
      <c r="H15" s="96">
        <f t="shared" si="6"/>
        <v>0</v>
      </c>
      <c r="I15" s="96">
        <f t="shared" si="6"/>
        <v>0</v>
      </c>
      <c r="J15" s="96">
        <f>SUM(C15:I15)</f>
        <v>3172502.6813999992</v>
      </c>
    </row>
    <row r="16" spans="1:10" ht="31.5" x14ac:dyDescent="0.25">
      <c r="A16" s="147" t="s">
        <v>56</v>
      </c>
      <c r="B16" s="187"/>
      <c r="C16" s="96">
        <f>C17+C18</f>
        <v>1190309.1700000002</v>
      </c>
      <c r="D16" s="96">
        <f t="shared" si="6"/>
        <v>1083920.7920000001</v>
      </c>
      <c r="E16" s="96">
        <f t="shared" ref="E16:I16" si="7">E17+E18</f>
        <v>1095125.4544000002</v>
      </c>
      <c r="F16" s="96">
        <f>F17+F18</f>
        <v>16848858.967</v>
      </c>
      <c r="G16" s="96">
        <f t="shared" si="7"/>
        <v>943123.65840000019</v>
      </c>
      <c r="H16" s="96">
        <f t="shared" si="7"/>
        <v>1037436.0242400004</v>
      </c>
      <c r="I16" s="96">
        <f t="shared" si="7"/>
        <v>1141179.6266640003</v>
      </c>
      <c r="J16" s="96">
        <f>SUM(C16:I16)</f>
        <v>23339953.692704003</v>
      </c>
    </row>
    <row r="17" spans="1:10" x14ac:dyDescent="0.25">
      <c r="A17" s="88" t="s">
        <v>52</v>
      </c>
      <c r="B17" s="188"/>
      <c r="C17" s="96">
        <f>C31+C38+C45+C52+C59+C66+C73+C80+C87+C94+C101+C108+C115+C122+C129+C137</f>
        <v>1190309.1700000002</v>
      </c>
      <c r="D17" s="96">
        <f t="shared" si="6"/>
        <v>1083920.7920000001</v>
      </c>
      <c r="E17" s="96">
        <f t="shared" si="6"/>
        <v>1095125.4544000002</v>
      </c>
      <c r="F17" s="96">
        <f t="shared" si="6"/>
        <v>16848858.967</v>
      </c>
      <c r="G17" s="96">
        <f t="shared" si="6"/>
        <v>943123.65840000019</v>
      </c>
      <c r="H17" s="96">
        <f t="shared" si="6"/>
        <v>1037436.0242400004</v>
      </c>
      <c r="I17" s="96">
        <f t="shared" si="6"/>
        <v>1141179.6266640003</v>
      </c>
      <c r="J17" s="96">
        <f>SUM(C17:I17)</f>
        <v>23339953.692704003</v>
      </c>
    </row>
    <row r="18" spans="1:10" x14ac:dyDescent="0.25">
      <c r="A18" s="147" t="s">
        <v>57</v>
      </c>
      <c r="B18" s="187"/>
      <c r="C18" s="96">
        <f>C32+C39+C46+C53+C60+C67+C74+C81+C88+C95+C102+C109+C116+C123+C130+C138</f>
        <v>0</v>
      </c>
      <c r="D18" s="96">
        <f t="shared" si="6"/>
        <v>0</v>
      </c>
      <c r="E18" s="96">
        <f t="shared" si="6"/>
        <v>0</v>
      </c>
      <c r="F18" s="96">
        <f t="shared" si="6"/>
        <v>0</v>
      </c>
      <c r="G18" s="96">
        <f t="shared" si="6"/>
        <v>0</v>
      </c>
      <c r="H18" s="96">
        <f t="shared" si="6"/>
        <v>0</v>
      </c>
      <c r="I18" s="96">
        <f t="shared" si="6"/>
        <v>0</v>
      </c>
      <c r="J18" s="96">
        <f t="shared" ref="J18:J20" si="8">SUM(C18:I18)</f>
        <v>0</v>
      </c>
    </row>
    <row r="19" spans="1:10" ht="31.5" x14ac:dyDescent="0.25">
      <c r="A19" s="147" t="s">
        <v>54</v>
      </c>
      <c r="B19" s="187"/>
      <c r="C19" s="96">
        <f t="shared" si="6"/>
        <v>0</v>
      </c>
      <c r="D19" s="96">
        <f t="shared" si="6"/>
        <v>0</v>
      </c>
      <c r="E19" s="96">
        <f t="shared" si="6"/>
        <v>0</v>
      </c>
      <c r="F19" s="96">
        <f t="shared" si="6"/>
        <v>0</v>
      </c>
      <c r="G19" s="96">
        <f t="shared" si="6"/>
        <v>0</v>
      </c>
      <c r="H19" s="96">
        <f t="shared" si="6"/>
        <v>0</v>
      </c>
      <c r="I19" s="96">
        <f t="shared" si="6"/>
        <v>0</v>
      </c>
      <c r="J19" s="96">
        <f t="shared" si="8"/>
        <v>0</v>
      </c>
    </row>
    <row r="20" spans="1:10" x14ac:dyDescent="0.25">
      <c r="A20" s="147" t="s">
        <v>55</v>
      </c>
      <c r="B20" s="187"/>
      <c r="C20" s="96">
        <f>C34+C41+C48+C55+C62+C69+C76+C83+C90+C97+C104+C111+C118+C125+C132+C140</f>
        <v>0</v>
      </c>
      <c r="D20" s="96">
        <f t="shared" si="6"/>
        <v>0</v>
      </c>
      <c r="E20" s="96">
        <f t="shared" si="6"/>
        <v>0</v>
      </c>
      <c r="F20" s="96">
        <f t="shared" si="6"/>
        <v>52974108.619999997</v>
      </c>
      <c r="G20" s="96">
        <f t="shared" si="6"/>
        <v>0</v>
      </c>
      <c r="H20" s="96">
        <f t="shared" si="6"/>
        <v>0</v>
      </c>
      <c r="I20" s="96">
        <f t="shared" si="6"/>
        <v>0</v>
      </c>
      <c r="J20" s="96">
        <f t="shared" si="8"/>
        <v>52974108.619999997</v>
      </c>
    </row>
    <row r="21" spans="1:10" ht="31.5" x14ac:dyDescent="0.25">
      <c r="A21" s="184" t="s">
        <v>251</v>
      </c>
      <c r="B21" s="185" t="s">
        <v>250</v>
      </c>
      <c r="C21" s="186">
        <f>C28+C35+C42+C49+C126</f>
        <v>1192533.08</v>
      </c>
      <c r="D21" s="186">
        <f t="shared" ref="D21:I21" si="9">D28+D35+D42+D49+D126</f>
        <v>1991968.8477999999</v>
      </c>
      <c r="E21" s="186">
        <f t="shared" si="9"/>
        <v>949872.8</v>
      </c>
      <c r="F21" s="186">
        <f t="shared" si="9"/>
        <v>69225582.442999989</v>
      </c>
      <c r="G21" s="186">
        <f t="shared" si="9"/>
        <v>0</v>
      </c>
      <c r="H21" s="186">
        <f t="shared" si="9"/>
        <v>0</v>
      </c>
      <c r="I21" s="186">
        <f t="shared" si="9"/>
        <v>0</v>
      </c>
      <c r="J21" s="186">
        <f>SUM(C21:I21)</f>
        <v>73359957.170799986</v>
      </c>
    </row>
    <row r="22" spans="1:10" x14ac:dyDescent="0.25">
      <c r="A22" s="147" t="s">
        <v>51</v>
      </c>
      <c r="B22" s="187"/>
      <c r="C22" s="96">
        <v>590825.19999999995</v>
      </c>
      <c r="D22" s="96">
        <v>1687489.0957999998</v>
      </c>
      <c r="E22" s="96">
        <v>634188.38559999992</v>
      </c>
      <c r="F22" s="96">
        <v>260000</v>
      </c>
      <c r="G22" s="96">
        <v>0</v>
      </c>
      <c r="H22" s="96">
        <v>0</v>
      </c>
      <c r="I22" s="96">
        <v>0</v>
      </c>
      <c r="J22" s="96">
        <f t="shared" ref="J22" si="10">SUM(C22:I22)</f>
        <v>3172502.6813999992</v>
      </c>
    </row>
    <row r="23" spans="1:10" ht="31.5" x14ac:dyDescent="0.25">
      <c r="A23" s="147" t="s">
        <v>56</v>
      </c>
      <c r="B23" s="187"/>
      <c r="C23" s="96">
        <f>C24+C25</f>
        <v>601707.88</v>
      </c>
      <c r="D23" s="96">
        <f>D24+D25</f>
        <v>153419.22200000001</v>
      </c>
      <c r="E23" s="96">
        <f t="shared" ref="E23:I23" si="11">E24+E25</f>
        <v>112000</v>
      </c>
      <c r="F23" s="96">
        <f t="shared" si="11"/>
        <v>15180923.823000001</v>
      </c>
      <c r="G23" s="96">
        <f t="shared" si="11"/>
        <v>0</v>
      </c>
      <c r="H23" s="96">
        <f t="shared" si="11"/>
        <v>0</v>
      </c>
      <c r="I23" s="96">
        <f t="shared" si="11"/>
        <v>0</v>
      </c>
      <c r="J23" s="96">
        <f>SUM(C23:I23)</f>
        <v>16048050.925000001</v>
      </c>
    </row>
    <row r="24" spans="1:10" x14ac:dyDescent="0.25">
      <c r="A24" s="88" t="s">
        <v>52</v>
      </c>
      <c r="B24" s="188"/>
      <c r="C24" s="189">
        <f>C31+C45+C52+C129</f>
        <v>601707.88</v>
      </c>
      <c r="D24" s="189">
        <f t="shared" ref="D24:I24" si="12">D31+D45+D52+D129</f>
        <v>153419.22200000001</v>
      </c>
      <c r="E24" s="189">
        <f t="shared" si="12"/>
        <v>112000</v>
      </c>
      <c r="F24" s="189">
        <f t="shared" si="12"/>
        <v>15180923.823000001</v>
      </c>
      <c r="G24" s="189">
        <f t="shared" si="12"/>
        <v>0</v>
      </c>
      <c r="H24" s="189">
        <f t="shared" si="12"/>
        <v>0</v>
      </c>
      <c r="I24" s="189">
        <f t="shared" si="12"/>
        <v>0</v>
      </c>
      <c r="J24" s="96">
        <f>SUM(C24:I24)</f>
        <v>16048050.925000001</v>
      </c>
    </row>
    <row r="25" spans="1:10" x14ac:dyDescent="0.25">
      <c r="A25" s="147" t="s">
        <v>57</v>
      </c>
      <c r="B25" s="187"/>
      <c r="C25" s="96">
        <f t="shared" ref="C25:I27" si="13">C32+C39+C46+C53</f>
        <v>0</v>
      </c>
      <c r="D25" s="96">
        <f t="shared" si="13"/>
        <v>0</v>
      </c>
      <c r="E25" s="96">
        <f t="shared" si="13"/>
        <v>0</v>
      </c>
      <c r="F25" s="96">
        <f t="shared" si="13"/>
        <v>0</v>
      </c>
      <c r="G25" s="96">
        <f t="shared" si="13"/>
        <v>0</v>
      </c>
      <c r="H25" s="96">
        <f t="shared" si="13"/>
        <v>0</v>
      </c>
      <c r="I25" s="96">
        <f t="shared" si="13"/>
        <v>0</v>
      </c>
      <c r="J25" s="96">
        <f t="shared" ref="J25:J27" si="14">SUM(C25:I25)</f>
        <v>0</v>
      </c>
    </row>
    <row r="26" spans="1:10" ht="31.5" x14ac:dyDescent="0.25">
      <c r="A26" s="147" t="s">
        <v>54</v>
      </c>
      <c r="B26" s="187"/>
      <c r="C26" s="96">
        <f t="shared" si="13"/>
        <v>0</v>
      </c>
      <c r="D26" s="96">
        <f t="shared" si="13"/>
        <v>0</v>
      </c>
      <c r="E26" s="96">
        <f t="shared" si="13"/>
        <v>0</v>
      </c>
      <c r="F26" s="96">
        <f t="shared" si="13"/>
        <v>0</v>
      </c>
      <c r="G26" s="96">
        <f t="shared" si="13"/>
        <v>0</v>
      </c>
      <c r="H26" s="96">
        <f t="shared" si="13"/>
        <v>0</v>
      </c>
      <c r="I26" s="96">
        <f t="shared" si="13"/>
        <v>0</v>
      </c>
      <c r="J26" s="96">
        <f t="shared" si="14"/>
        <v>0</v>
      </c>
    </row>
    <row r="27" spans="1:10" x14ac:dyDescent="0.25">
      <c r="A27" s="147" t="s">
        <v>55</v>
      </c>
      <c r="B27" s="187"/>
      <c r="C27" s="96">
        <f t="shared" si="13"/>
        <v>0</v>
      </c>
      <c r="D27" s="96">
        <f t="shared" si="13"/>
        <v>0</v>
      </c>
      <c r="E27" s="96">
        <f t="shared" si="13"/>
        <v>0</v>
      </c>
      <c r="F27" s="96">
        <f t="shared" si="13"/>
        <v>52974108.619999997</v>
      </c>
      <c r="G27" s="96">
        <f t="shared" si="13"/>
        <v>0</v>
      </c>
      <c r="H27" s="96">
        <f t="shared" si="13"/>
        <v>0</v>
      </c>
      <c r="I27" s="96">
        <f t="shared" si="13"/>
        <v>0</v>
      </c>
      <c r="J27" s="96">
        <f t="shared" si="14"/>
        <v>52974108.619999997</v>
      </c>
    </row>
    <row r="28" spans="1:10" ht="31.5" x14ac:dyDescent="0.25">
      <c r="A28" s="152" t="s">
        <v>252</v>
      </c>
      <c r="B28" s="190" t="s">
        <v>250</v>
      </c>
      <c r="C28" s="191">
        <f>C29+C30+C33+C34</f>
        <v>105.68</v>
      </c>
      <c r="D28" s="191">
        <f t="shared" ref="D28:I28" si="15">D29+D30+D33+D34</f>
        <v>0</v>
      </c>
      <c r="E28" s="191">
        <f t="shared" si="15"/>
        <v>75000</v>
      </c>
      <c r="F28" s="191">
        <f t="shared" si="15"/>
        <v>65825032.442999996</v>
      </c>
      <c r="G28" s="191">
        <f t="shared" si="15"/>
        <v>0</v>
      </c>
      <c r="H28" s="191">
        <f t="shared" si="15"/>
        <v>0</v>
      </c>
      <c r="I28" s="191">
        <f t="shared" si="15"/>
        <v>0</v>
      </c>
      <c r="J28" s="192">
        <f>SUM(C28:I28)</f>
        <v>65900138.122999996</v>
      </c>
    </row>
    <row r="29" spans="1:10" x14ac:dyDescent="0.25">
      <c r="A29" s="147" t="s">
        <v>51</v>
      </c>
      <c r="B29" s="187"/>
      <c r="C29" s="98">
        <v>0</v>
      </c>
      <c r="D29" s="98">
        <v>0</v>
      </c>
      <c r="E29" s="98">
        <v>0</v>
      </c>
      <c r="F29" s="98">
        <v>0</v>
      </c>
      <c r="G29" s="98">
        <v>0</v>
      </c>
      <c r="H29" s="98">
        <v>0</v>
      </c>
      <c r="I29" s="98">
        <v>0</v>
      </c>
      <c r="J29" s="99">
        <f t="shared" ref="J29:J54" si="16">SUM(C29:I29)</f>
        <v>0</v>
      </c>
    </row>
    <row r="30" spans="1:10" ht="31.5" x14ac:dyDescent="0.25">
      <c r="A30" s="147" t="s">
        <v>56</v>
      </c>
      <c r="B30" s="187"/>
      <c r="C30" s="98">
        <f>C31+C32</f>
        <v>105.68</v>
      </c>
      <c r="D30" s="98">
        <f>D31+D32</f>
        <v>0</v>
      </c>
      <c r="E30" s="98">
        <f t="shared" ref="E30:I30" si="17">E31+E32</f>
        <v>75000</v>
      </c>
      <c r="F30" s="98">
        <f t="shared" si="17"/>
        <v>12850923.823000001</v>
      </c>
      <c r="G30" s="98">
        <f t="shared" si="17"/>
        <v>0</v>
      </c>
      <c r="H30" s="98">
        <f t="shared" si="17"/>
        <v>0</v>
      </c>
      <c r="I30" s="98">
        <f t="shared" si="17"/>
        <v>0</v>
      </c>
      <c r="J30" s="99">
        <f t="shared" si="16"/>
        <v>12926029.503</v>
      </c>
    </row>
    <row r="31" spans="1:10" x14ac:dyDescent="0.25">
      <c r="A31" s="88" t="s">
        <v>52</v>
      </c>
      <c r="B31" s="188"/>
      <c r="C31" s="98">
        <v>105.68</v>
      </c>
      <c r="D31" s="98">
        <v>0</v>
      </c>
      <c r="E31" s="98">
        <v>75000</v>
      </c>
      <c r="F31" s="98">
        <v>12850923.823000001</v>
      </c>
      <c r="G31" s="98">
        <v>0</v>
      </c>
      <c r="H31" s="98">
        <v>0</v>
      </c>
      <c r="I31" s="98">
        <v>0</v>
      </c>
      <c r="J31" s="99">
        <f t="shared" si="16"/>
        <v>12926029.503</v>
      </c>
    </row>
    <row r="32" spans="1:10" x14ac:dyDescent="0.25">
      <c r="A32" s="147" t="s">
        <v>57</v>
      </c>
      <c r="B32" s="187"/>
      <c r="C32" s="98">
        <v>0</v>
      </c>
      <c r="D32" s="98"/>
      <c r="E32" s="98"/>
      <c r="F32" s="98"/>
      <c r="G32" s="98"/>
      <c r="H32" s="98"/>
      <c r="I32" s="98"/>
      <c r="J32" s="99">
        <f t="shared" si="16"/>
        <v>0</v>
      </c>
    </row>
    <row r="33" spans="1:10" ht="31.5" x14ac:dyDescent="0.25">
      <c r="A33" s="147" t="s">
        <v>54</v>
      </c>
      <c r="B33" s="187"/>
      <c r="C33" s="98">
        <v>0</v>
      </c>
      <c r="D33" s="98"/>
      <c r="E33" s="98"/>
      <c r="F33" s="98"/>
      <c r="G33" s="98"/>
      <c r="H33" s="98"/>
      <c r="I33" s="98"/>
      <c r="J33" s="99">
        <f t="shared" si="16"/>
        <v>0</v>
      </c>
    </row>
    <row r="34" spans="1:10" x14ac:dyDescent="0.25">
      <c r="A34" s="147" t="s">
        <v>55</v>
      </c>
      <c r="B34" s="187"/>
      <c r="C34" s="98">
        <v>0</v>
      </c>
      <c r="D34" s="98">
        <v>0</v>
      </c>
      <c r="E34" s="98">
        <v>0</v>
      </c>
      <c r="F34" s="98">
        <v>52974108.619999997</v>
      </c>
      <c r="G34" s="98">
        <v>0</v>
      </c>
      <c r="H34" s="98">
        <v>0</v>
      </c>
      <c r="I34" s="98">
        <v>0</v>
      </c>
      <c r="J34" s="99">
        <f t="shared" si="16"/>
        <v>52974108.619999997</v>
      </c>
    </row>
    <row r="35" spans="1:10" ht="31.5" x14ac:dyDescent="0.25">
      <c r="A35" s="152" t="s">
        <v>253</v>
      </c>
      <c r="B35" s="190" t="s">
        <v>250</v>
      </c>
      <c r="C35" s="191">
        <f>C36+C37+C40+C41</f>
        <v>0</v>
      </c>
      <c r="D35" s="191">
        <f>D36+D37+D40+D41</f>
        <v>256053</v>
      </c>
      <c r="E35" s="191">
        <f t="shared" ref="E35:I35" si="18">E36+E37+E40+E41</f>
        <v>482509.44</v>
      </c>
      <c r="F35" s="191">
        <f t="shared" si="18"/>
        <v>810550</v>
      </c>
      <c r="G35" s="191">
        <f t="shared" si="18"/>
        <v>0</v>
      </c>
      <c r="H35" s="191">
        <f t="shared" si="18"/>
        <v>0</v>
      </c>
      <c r="I35" s="191">
        <f t="shared" si="18"/>
        <v>0</v>
      </c>
      <c r="J35" s="192">
        <f t="shared" si="16"/>
        <v>1549112.44</v>
      </c>
    </row>
    <row r="36" spans="1:10" x14ac:dyDescent="0.25">
      <c r="A36" s="147" t="s">
        <v>51</v>
      </c>
      <c r="B36" s="187"/>
      <c r="C36" s="98">
        <v>0</v>
      </c>
      <c r="D36" s="98">
        <v>104992.47</v>
      </c>
      <c r="E36" s="98">
        <v>278825.02559999999</v>
      </c>
      <c r="F36" s="98">
        <v>0</v>
      </c>
      <c r="G36" s="98">
        <v>0</v>
      </c>
      <c r="H36" s="98">
        <v>0</v>
      </c>
      <c r="I36" s="98">
        <v>0</v>
      </c>
      <c r="J36" s="99">
        <f t="shared" si="16"/>
        <v>383817.49560000002</v>
      </c>
    </row>
    <row r="37" spans="1:10" ht="31.5" x14ac:dyDescent="0.25">
      <c r="A37" s="147" t="s">
        <v>56</v>
      </c>
      <c r="B37" s="187"/>
      <c r="C37" s="98">
        <f>C38+C39</f>
        <v>0</v>
      </c>
      <c r="D37" s="98">
        <f t="shared" ref="D37:I37" si="19">D38+D39</f>
        <v>151060.53</v>
      </c>
      <c r="E37" s="98">
        <f t="shared" si="19"/>
        <v>203684.41440000001</v>
      </c>
      <c r="F37" s="98">
        <f t="shared" si="19"/>
        <v>810550</v>
      </c>
      <c r="G37" s="98">
        <f t="shared" si="19"/>
        <v>0</v>
      </c>
      <c r="H37" s="98">
        <f t="shared" si="19"/>
        <v>0</v>
      </c>
      <c r="I37" s="98">
        <f t="shared" si="19"/>
        <v>0</v>
      </c>
      <c r="J37" s="99">
        <f t="shared" si="16"/>
        <v>1165294.9443999999</v>
      </c>
    </row>
    <row r="38" spans="1:10" x14ac:dyDescent="0.25">
      <c r="A38" s="88" t="s">
        <v>52</v>
      </c>
      <c r="B38" s="188"/>
      <c r="C38" s="98">
        <v>0</v>
      </c>
      <c r="D38" s="98">
        <v>151060.53</v>
      </c>
      <c r="E38" s="98">
        <v>203684.41440000001</v>
      </c>
      <c r="F38" s="98">
        <v>810550</v>
      </c>
      <c r="G38" s="98">
        <v>0</v>
      </c>
      <c r="H38" s="98">
        <v>0</v>
      </c>
      <c r="I38" s="98">
        <v>0</v>
      </c>
      <c r="J38" s="99">
        <f t="shared" si="16"/>
        <v>1165294.9443999999</v>
      </c>
    </row>
    <row r="39" spans="1:10" x14ac:dyDescent="0.25">
      <c r="A39" s="147" t="s">
        <v>57</v>
      </c>
      <c r="B39" s="187"/>
      <c r="C39" s="98"/>
      <c r="D39" s="98"/>
      <c r="E39" s="98"/>
      <c r="F39" s="98"/>
      <c r="G39" s="98"/>
      <c r="H39" s="98"/>
      <c r="I39" s="98"/>
      <c r="J39" s="99">
        <f t="shared" si="16"/>
        <v>0</v>
      </c>
    </row>
    <row r="40" spans="1:10" ht="31.5" x14ac:dyDescent="0.25">
      <c r="A40" s="147" t="s">
        <v>54</v>
      </c>
      <c r="B40" s="187"/>
      <c r="C40" s="98"/>
      <c r="D40" s="98"/>
      <c r="E40" s="98"/>
      <c r="F40" s="98"/>
      <c r="G40" s="98"/>
      <c r="H40" s="98"/>
      <c r="I40" s="98"/>
      <c r="J40" s="99">
        <f t="shared" si="16"/>
        <v>0</v>
      </c>
    </row>
    <row r="41" spans="1:10" x14ac:dyDescent="0.25">
      <c r="A41" s="147" t="s">
        <v>55</v>
      </c>
      <c r="B41" s="187"/>
      <c r="C41" s="98"/>
      <c r="D41" s="98"/>
      <c r="E41" s="98"/>
      <c r="F41" s="98"/>
      <c r="G41" s="98"/>
      <c r="H41" s="98"/>
      <c r="I41" s="98"/>
      <c r="J41" s="99">
        <f t="shared" si="16"/>
        <v>0</v>
      </c>
    </row>
    <row r="42" spans="1:10" ht="31.5" x14ac:dyDescent="0.25">
      <c r="A42" s="152" t="s">
        <v>254</v>
      </c>
      <c r="B42" s="190" t="s">
        <v>250</v>
      </c>
      <c r="C42" s="191">
        <f>C43+C44+C47+C48</f>
        <v>115000</v>
      </c>
      <c r="D42" s="191">
        <f t="shared" ref="D42:I42" si="20">D43+D44+D47+D48</f>
        <v>608235.30000000005</v>
      </c>
      <c r="E42" s="191">
        <f t="shared" si="20"/>
        <v>127868.29</v>
      </c>
      <c r="F42" s="191">
        <f t="shared" si="20"/>
        <v>2300360</v>
      </c>
      <c r="G42" s="191">
        <f t="shared" si="20"/>
        <v>0</v>
      </c>
      <c r="H42" s="191">
        <f t="shared" si="20"/>
        <v>0</v>
      </c>
      <c r="I42" s="191">
        <f t="shared" si="20"/>
        <v>0</v>
      </c>
      <c r="J42" s="192">
        <f t="shared" si="16"/>
        <v>3151463.59</v>
      </c>
    </row>
    <row r="43" spans="1:10" x14ac:dyDescent="0.25">
      <c r="A43" s="147" t="s">
        <v>51</v>
      </c>
      <c r="B43" s="187"/>
      <c r="C43" s="98">
        <v>0</v>
      </c>
      <c r="D43" s="98">
        <v>604816.0780000001</v>
      </c>
      <c r="E43" s="98">
        <v>90868.29</v>
      </c>
      <c r="F43" s="98">
        <v>0</v>
      </c>
      <c r="G43" s="98">
        <v>0</v>
      </c>
      <c r="H43" s="98">
        <v>0</v>
      </c>
      <c r="I43" s="98">
        <v>0</v>
      </c>
      <c r="J43" s="99">
        <f t="shared" si="16"/>
        <v>695684.36800000013</v>
      </c>
    </row>
    <row r="44" spans="1:10" ht="31.5" x14ac:dyDescent="0.25">
      <c r="A44" s="147" t="s">
        <v>56</v>
      </c>
      <c r="B44" s="187"/>
      <c r="C44" s="98">
        <f>C45+C46</f>
        <v>115000</v>
      </c>
      <c r="D44" s="98">
        <f t="shared" ref="D44:I44" si="21">D45+D46</f>
        <v>3419.2220000000002</v>
      </c>
      <c r="E44" s="98">
        <f t="shared" si="21"/>
        <v>37000</v>
      </c>
      <c r="F44" s="98">
        <f t="shared" si="21"/>
        <v>2300360</v>
      </c>
      <c r="G44" s="98">
        <f t="shared" si="21"/>
        <v>0</v>
      </c>
      <c r="H44" s="98">
        <f t="shared" si="21"/>
        <v>0</v>
      </c>
      <c r="I44" s="98">
        <f t="shared" si="21"/>
        <v>0</v>
      </c>
      <c r="J44" s="99">
        <f t="shared" si="16"/>
        <v>2455779.2220000001</v>
      </c>
    </row>
    <row r="45" spans="1:10" x14ac:dyDescent="0.25">
      <c r="A45" s="88" t="s">
        <v>52</v>
      </c>
      <c r="B45" s="188"/>
      <c r="C45" s="98">
        <v>115000</v>
      </c>
      <c r="D45" s="98">
        <v>3419.2220000000002</v>
      </c>
      <c r="E45" s="98">
        <v>37000</v>
      </c>
      <c r="F45" s="98">
        <v>2300360</v>
      </c>
      <c r="G45" s="98">
        <v>0</v>
      </c>
      <c r="H45" s="98">
        <v>0</v>
      </c>
      <c r="I45" s="98">
        <v>0</v>
      </c>
      <c r="J45" s="99">
        <f t="shared" si="16"/>
        <v>2455779.2220000001</v>
      </c>
    </row>
    <row r="46" spans="1:10" x14ac:dyDescent="0.25">
      <c r="A46" s="147" t="s">
        <v>57</v>
      </c>
      <c r="B46" s="187"/>
      <c r="C46" s="98"/>
      <c r="D46" s="98"/>
      <c r="E46" s="98"/>
      <c r="F46" s="98"/>
      <c r="G46" s="98"/>
      <c r="H46" s="98"/>
      <c r="I46" s="98"/>
      <c r="J46" s="99">
        <f t="shared" si="16"/>
        <v>0</v>
      </c>
    </row>
    <row r="47" spans="1:10" ht="31.5" x14ac:dyDescent="0.25">
      <c r="A47" s="147" t="s">
        <v>54</v>
      </c>
      <c r="B47" s="187"/>
      <c r="C47" s="98"/>
      <c r="D47" s="98"/>
      <c r="E47" s="98"/>
      <c r="F47" s="98"/>
      <c r="G47" s="98"/>
      <c r="H47" s="98"/>
      <c r="I47" s="98"/>
      <c r="J47" s="99">
        <f t="shared" si="16"/>
        <v>0</v>
      </c>
    </row>
    <row r="48" spans="1:10" x14ac:dyDescent="0.25">
      <c r="A48" s="147" t="s">
        <v>55</v>
      </c>
      <c r="B48" s="187"/>
      <c r="C48" s="98"/>
      <c r="D48" s="98"/>
      <c r="E48" s="98"/>
      <c r="F48" s="98"/>
      <c r="G48" s="98"/>
      <c r="H48" s="98"/>
      <c r="I48" s="98"/>
      <c r="J48" s="99">
        <f t="shared" si="16"/>
        <v>0</v>
      </c>
    </row>
    <row r="49" spans="1:10" ht="31.5" x14ac:dyDescent="0.25">
      <c r="A49" s="152" t="s">
        <v>255</v>
      </c>
      <c r="B49" s="190" t="s">
        <v>250</v>
      </c>
      <c r="C49" s="191">
        <f>C50+C51+C54+C55</f>
        <v>481454.2</v>
      </c>
      <c r="D49" s="191">
        <f t="shared" ref="D49:I49" si="22">D50+D51+D54+D55</f>
        <v>1127680.5477999998</v>
      </c>
      <c r="E49" s="191">
        <f t="shared" si="22"/>
        <v>264495.07</v>
      </c>
      <c r="F49" s="191">
        <f t="shared" si="22"/>
        <v>289640</v>
      </c>
      <c r="G49" s="191">
        <f t="shared" si="22"/>
        <v>0</v>
      </c>
      <c r="H49" s="191">
        <f t="shared" si="22"/>
        <v>0</v>
      </c>
      <c r="I49" s="191">
        <f t="shared" si="22"/>
        <v>0</v>
      </c>
      <c r="J49" s="192">
        <f t="shared" si="16"/>
        <v>2163269.8177999998</v>
      </c>
    </row>
    <row r="50" spans="1:10" x14ac:dyDescent="0.25">
      <c r="A50" s="147" t="s">
        <v>51</v>
      </c>
      <c r="B50" s="187"/>
      <c r="C50" s="98">
        <v>0</v>
      </c>
      <c r="D50" s="98">
        <v>977680.54779999983</v>
      </c>
      <c r="E50" s="98">
        <v>264495.07</v>
      </c>
      <c r="F50" s="98">
        <v>260000</v>
      </c>
      <c r="G50" s="98">
        <v>0</v>
      </c>
      <c r="H50" s="98">
        <v>0</v>
      </c>
      <c r="I50" s="98">
        <v>0</v>
      </c>
      <c r="J50" s="99">
        <f t="shared" si="16"/>
        <v>1502175.6177999999</v>
      </c>
    </row>
    <row r="51" spans="1:10" ht="31.5" x14ac:dyDescent="0.25">
      <c r="A51" s="147" t="s">
        <v>56</v>
      </c>
      <c r="B51" s="187"/>
      <c r="C51" s="98">
        <f>C52+C53</f>
        <v>481454.2</v>
      </c>
      <c r="D51" s="98">
        <f t="shared" ref="D51:I51" si="23">D52+D53</f>
        <v>150000</v>
      </c>
      <c r="E51" s="98">
        <f t="shared" si="23"/>
        <v>0</v>
      </c>
      <c r="F51" s="98">
        <f t="shared" si="23"/>
        <v>29640</v>
      </c>
      <c r="G51" s="98">
        <f t="shared" si="23"/>
        <v>0</v>
      </c>
      <c r="H51" s="98">
        <f t="shared" si="23"/>
        <v>0</v>
      </c>
      <c r="I51" s="98">
        <f t="shared" si="23"/>
        <v>0</v>
      </c>
      <c r="J51" s="99">
        <f t="shared" si="16"/>
        <v>661094.19999999995</v>
      </c>
    </row>
    <row r="52" spans="1:10" x14ac:dyDescent="0.25">
      <c r="A52" s="88" t="s">
        <v>52</v>
      </c>
      <c r="B52" s="188"/>
      <c r="C52" s="98">
        <v>481454.2</v>
      </c>
      <c r="D52" s="98">
        <v>150000</v>
      </c>
      <c r="E52" s="98">
        <v>0</v>
      </c>
      <c r="F52" s="98">
        <v>29640</v>
      </c>
      <c r="G52" s="98">
        <v>0</v>
      </c>
      <c r="H52" s="98">
        <v>0</v>
      </c>
      <c r="I52" s="98">
        <v>0</v>
      </c>
      <c r="J52" s="99">
        <f t="shared" si="16"/>
        <v>661094.19999999995</v>
      </c>
    </row>
    <row r="53" spans="1:10" x14ac:dyDescent="0.25">
      <c r="A53" s="147" t="s">
        <v>57</v>
      </c>
      <c r="B53" s="187"/>
      <c r="C53" s="98"/>
      <c r="D53" s="98"/>
      <c r="E53" s="98"/>
      <c r="F53" s="98"/>
      <c r="G53" s="98"/>
      <c r="H53" s="98"/>
      <c r="I53" s="98"/>
      <c r="J53" s="99">
        <f t="shared" si="16"/>
        <v>0</v>
      </c>
    </row>
    <row r="54" spans="1:10" ht="31.5" x14ac:dyDescent="0.25">
      <c r="A54" s="147" t="s">
        <v>54</v>
      </c>
      <c r="B54" s="187"/>
      <c r="C54" s="98"/>
      <c r="D54" s="98"/>
      <c r="E54" s="98"/>
      <c r="F54" s="98"/>
      <c r="G54" s="98"/>
      <c r="H54" s="98"/>
      <c r="I54" s="98"/>
      <c r="J54" s="99">
        <f t="shared" si="16"/>
        <v>0</v>
      </c>
    </row>
    <row r="55" spans="1:10" x14ac:dyDescent="0.25">
      <c r="A55" s="147" t="s">
        <v>55</v>
      </c>
      <c r="B55" s="187"/>
      <c r="C55" s="193"/>
      <c r="D55" s="193"/>
      <c r="E55" s="193"/>
      <c r="F55" s="193"/>
      <c r="G55" s="193"/>
      <c r="H55" s="193"/>
      <c r="I55" s="193"/>
      <c r="J55" s="99">
        <f>SUM(C55:I55)</f>
        <v>0</v>
      </c>
    </row>
    <row r="56" spans="1:10" x14ac:dyDescent="0.25">
      <c r="A56" s="152" t="s">
        <v>256</v>
      </c>
      <c r="B56" s="190" t="s">
        <v>250</v>
      </c>
      <c r="C56" s="191">
        <f>C57+C58+C61+C62</f>
        <v>28868</v>
      </c>
      <c r="D56" s="191">
        <f t="shared" ref="D56:I56" si="24">D57+D58+D61+D62</f>
        <v>40415.199999999997</v>
      </c>
      <c r="E56" s="191">
        <f t="shared" si="24"/>
        <v>40415.199999999997</v>
      </c>
      <c r="F56" s="191">
        <f t="shared" si="24"/>
        <v>44456.72</v>
      </c>
      <c r="G56" s="191">
        <f t="shared" si="24"/>
        <v>48902.392000000007</v>
      </c>
      <c r="H56" s="191">
        <f t="shared" si="24"/>
        <v>53792.631200000011</v>
      </c>
      <c r="I56" s="191">
        <f t="shared" si="24"/>
        <v>59171.894320000014</v>
      </c>
      <c r="J56" s="192">
        <f t="shared" ref="J56:J69" si="25">SUM(C56:I56)</f>
        <v>316022.03752000001</v>
      </c>
    </row>
    <row r="57" spans="1:10" x14ac:dyDescent="0.25">
      <c r="A57" s="147" t="s">
        <v>51</v>
      </c>
      <c r="B57" s="187"/>
      <c r="C57" s="98">
        <v>0</v>
      </c>
      <c r="D57" s="98">
        <v>0</v>
      </c>
      <c r="E57" s="98">
        <v>0</v>
      </c>
      <c r="F57" s="98">
        <v>0</v>
      </c>
      <c r="G57" s="98">
        <v>0</v>
      </c>
      <c r="H57" s="98">
        <v>0</v>
      </c>
      <c r="I57" s="98">
        <v>0</v>
      </c>
      <c r="J57" s="99">
        <f t="shared" si="25"/>
        <v>0</v>
      </c>
    </row>
    <row r="58" spans="1:10" ht="31.5" x14ac:dyDescent="0.25">
      <c r="A58" s="147" t="s">
        <v>56</v>
      </c>
      <c r="B58" s="187"/>
      <c r="C58" s="98">
        <f>C59+C60</f>
        <v>28868</v>
      </c>
      <c r="D58" s="98">
        <f t="shared" ref="D58:I58" si="26">D59+D60</f>
        <v>40415.199999999997</v>
      </c>
      <c r="E58" s="98">
        <f t="shared" si="26"/>
        <v>40415.199999999997</v>
      </c>
      <c r="F58" s="98">
        <f t="shared" si="26"/>
        <v>44456.72</v>
      </c>
      <c r="G58" s="98">
        <f t="shared" si="26"/>
        <v>48902.392000000007</v>
      </c>
      <c r="H58" s="98">
        <f t="shared" si="26"/>
        <v>53792.631200000011</v>
      </c>
      <c r="I58" s="98">
        <f t="shared" si="26"/>
        <v>59171.894320000014</v>
      </c>
      <c r="J58" s="99">
        <f t="shared" si="25"/>
        <v>316022.03752000001</v>
      </c>
    </row>
    <row r="59" spans="1:10" x14ac:dyDescent="0.25">
      <c r="A59" s="88" t="s">
        <v>52</v>
      </c>
      <c r="B59" s="188"/>
      <c r="C59" s="98">
        <v>28868</v>
      </c>
      <c r="D59" s="98">
        <v>40415.199999999997</v>
      </c>
      <c r="E59" s="98">
        <v>40415.199999999997</v>
      </c>
      <c r="F59" s="98">
        <v>44456.72</v>
      </c>
      <c r="G59" s="98">
        <v>48902.392000000007</v>
      </c>
      <c r="H59" s="98">
        <v>53792.631200000011</v>
      </c>
      <c r="I59" s="98">
        <v>59171.894320000014</v>
      </c>
      <c r="J59" s="99">
        <f t="shared" si="25"/>
        <v>316022.03752000001</v>
      </c>
    </row>
    <row r="60" spans="1:10" x14ac:dyDescent="0.25">
      <c r="A60" s="147" t="s">
        <v>57</v>
      </c>
      <c r="B60" s="187"/>
      <c r="C60" s="98">
        <v>0</v>
      </c>
      <c r="D60" s="98">
        <v>0</v>
      </c>
      <c r="E60" s="98">
        <v>0</v>
      </c>
      <c r="F60" s="98">
        <v>0</v>
      </c>
      <c r="G60" s="98">
        <v>0</v>
      </c>
      <c r="H60" s="98">
        <v>0</v>
      </c>
      <c r="I60" s="98">
        <v>0</v>
      </c>
      <c r="J60" s="99">
        <f t="shared" si="25"/>
        <v>0</v>
      </c>
    </row>
    <row r="61" spans="1:10" ht="31.5" x14ac:dyDescent="0.25">
      <c r="A61" s="147" t="s">
        <v>54</v>
      </c>
      <c r="B61" s="187"/>
      <c r="C61" s="98">
        <v>0</v>
      </c>
      <c r="D61" s="98">
        <v>0</v>
      </c>
      <c r="E61" s="98">
        <v>0</v>
      </c>
      <c r="F61" s="98">
        <v>0</v>
      </c>
      <c r="G61" s="98">
        <v>0</v>
      </c>
      <c r="H61" s="98">
        <v>0</v>
      </c>
      <c r="I61" s="98">
        <v>0</v>
      </c>
      <c r="J61" s="99">
        <f t="shared" si="25"/>
        <v>0</v>
      </c>
    </row>
    <row r="62" spans="1:10" x14ac:dyDescent="0.25">
      <c r="A62" s="147" t="s">
        <v>55</v>
      </c>
      <c r="B62" s="187"/>
      <c r="C62" s="193">
        <v>0</v>
      </c>
      <c r="D62" s="193">
        <v>0</v>
      </c>
      <c r="E62" s="193">
        <v>0</v>
      </c>
      <c r="F62" s="193">
        <v>0</v>
      </c>
      <c r="G62" s="193">
        <v>0</v>
      </c>
      <c r="H62" s="193">
        <v>0</v>
      </c>
      <c r="I62" s="193">
        <v>0</v>
      </c>
      <c r="J62" s="99">
        <f t="shared" si="25"/>
        <v>0</v>
      </c>
    </row>
    <row r="63" spans="1:10" ht="31.5" x14ac:dyDescent="0.25">
      <c r="A63" s="152" t="s">
        <v>257</v>
      </c>
      <c r="B63" s="190" t="s">
        <v>250</v>
      </c>
      <c r="C63" s="191">
        <f>C64+C65+C68+C69</f>
        <v>360892.1</v>
      </c>
      <c r="D63" s="191">
        <f t="shared" ref="D63:I63" si="27">D64+D65+D68+D69</f>
        <v>505248.94</v>
      </c>
      <c r="E63" s="191">
        <f t="shared" si="27"/>
        <v>505248.94</v>
      </c>
      <c r="F63" s="191">
        <f t="shared" si="27"/>
        <v>555773.83400000003</v>
      </c>
      <c r="G63" s="191">
        <f t="shared" si="27"/>
        <v>611351.21740000008</v>
      </c>
      <c r="H63" s="191">
        <f t="shared" si="27"/>
        <v>672486.33914000017</v>
      </c>
      <c r="I63" s="191">
        <f t="shared" si="27"/>
        <v>739734.97305400029</v>
      </c>
      <c r="J63" s="192">
        <f t="shared" si="25"/>
        <v>3950736.3435940007</v>
      </c>
    </row>
    <row r="64" spans="1:10" x14ac:dyDescent="0.25">
      <c r="A64" s="147" t="s">
        <v>51</v>
      </c>
      <c r="B64" s="187"/>
      <c r="C64" s="98">
        <v>0</v>
      </c>
      <c r="D64" s="98">
        <v>0</v>
      </c>
      <c r="E64" s="98">
        <v>0</v>
      </c>
      <c r="F64" s="98">
        <v>0</v>
      </c>
      <c r="G64" s="98">
        <v>0</v>
      </c>
      <c r="H64" s="98">
        <v>0</v>
      </c>
      <c r="I64" s="98">
        <v>0</v>
      </c>
      <c r="J64" s="99">
        <f t="shared" si="25"/>
        <v>0</v>
      </c>
    </row>
    <row r="65" spans="1:10" ht="31.5" x14ac:dyDescent="0.25">
      <c r="A65" s="147" t="s">
        <v>56</v>
      </c>
      <c r="B65" s="187"/>
      <c r="C65" s="98">
        <f>C66+C67</f>
        <v>360892.1</v>
      </c>
      <c r="D65" s="98">
        <f t="shared" ref="D65:I65" si="28">D66+D67</f>
        <v>505248.94</v>
      </c>
      <c r="E65" s="98">
        <f>E66+E67</f>
        <v>505248.94</v>
      </c>
      <c r="F65" s="98">
        <f t="shared" si="28"/>
        <v>555773.83400000003</v>
      </c>
      <c r="G65" s="98">
        <f t="shared" si="28"/>
        <v>611351.21740000008</v>
      </c>
      <c r="H65" s="98">
        <f t="shared" si="28"/>
        <v>672486.33914000017</v>
      </c>
      <c r="I65" s="98">
        <f t="shared" si="28"/>
        <v>739734.97305400029</v>
      </c>
      <c r="J65" s="99">
        <f t="shared" si="25"/>
        <v>3950736.3435940007</v>
      </c>
    </row>
    <row r="66" spans="1:10" x14ac:dyDescent="0.25">
      <c r="A66" s="88" t="s">
        <v>52</v>
      </c>
      <c r="B66" s="188"/>
      <c r="C66" s="98">
        <v>360892.1</v>
      </c>
      <c r="D66" s="98">
        <v>505248.94</v>
      </c>
      <c r="E66" s="98">
        <v>505248.94</v>
      </c>
      <c r="F66" s="98">
        <v>555773.83400000003</v>
      </c>
      <c r="G66" s="98">
        <v>611351.21740000008</v>
      </c>
      <c r="H66" s="98">
        <v>672486.33914000017</v>
      </c>
      <c r="I66" s="98">
        <v>739734.97305400029</v>
      </c>
      <c r="J66" s="99">
        <f t="shared" si="25"/>
        <v>3950736.3435940007</v>
      </c>
    </row>
    <row r="67" spans="1:10" x14ac:dyDescent="0.25">
      <c r="A67" s="147" t="s">
        <v>57</v>
      </c>
      <c r="B67" s="187"/>
      <c r="C67" s="98">
        <v>0</v>
      </c>
      <c r="D67" s="98">
        <v>0</v>
      </c>
      <c r="E67" s="98">
        <v>0</v>
      </c>
      <c r="F67" s="98">
        <v>0</v>
      </c>
      <c r="G67" s="98">
        <v>0</v>
      </c>
      <c r="H67" s="98">
        <v>0</v>
      </c>
      <c r="I67" s="98">
        <v>0</v>
      </c>
      <c r="J67" s="99">
        <f t="shared" si="25"/>
        <v>0</v>
      </c>
    </row>
    <row r="68" spans="1:10" ht="31.5" x14ac:dyDescent="0.25">
      <c r="A68" s="147" t="s">
        <v>54</v>
      </c>
      <c r="B68" s="187"/>
      <c r="C68" s="98">
        <v>0</v>
      </c>
      <c r="D68" s="98">
        <v>0</v>
      </c>
      <c r="E68" s="98">
        <v>0</v>
      </c>
      <c r="F68" s="98">
        <v>0</v>
      </c>
      <c r="G68" s="98">
        <v>0</v>
      </c>
      <c r="H68" s="98">
        <v>0</v>
      </c>
      <c r="I68" s="98">
        <v>0</v>
      </c>
      <c r="J68" s="99">
        <f t="shared" si="25"/>
        <v>0</v>
      </c>
    </row>
    <row r="69" spans="1:10" x14ac:dyDescent="0.25">
      <c r="A69" s="147" t="s">
        <v>55</v>
      </c>
      <c r="B69" s="187"/>
      <c r="C69" s="193">
        <v>0</v>
      </c>
      <c r="D69" s="193">
        <v>0</v>
      </c>
      <c r="E69" s="193">
        <v>0</v>
      </c>
      <c r="F69" s="193">
        <v>0</v>
      </c>
      <c r="G69" s="193">
        <v>0</v>
      </c>
      <c r="H69" s="193">
        <v>0</v>
      </c>
      <c r="I69" s="193">
        <v>0</v>
      </c>
      <c r="J69" s="99">
        <f t="shared" si="25"/>
        <v>0</v>
      </c>
    </row>
    <row r="70" spans="1:10" x14ac:dyDescent="0.25">
      <c r="A70" s="152" t="s">
        <v>258</v>
      </c>
      <c r="B70" s="190" t="s">
        <v>250</v>
      </c>
      <c r="C70" s="191">
        <f>C71+C72+C75+C76</f>
        <v>3000</v>
      </c>
      <c r="D70" s="191">
        <f t="shared" ref="D70:I70" si="29">D71+D72+D75+D76</f>
        <v>4200</v>
      </c>
      <c r="E70" s="191">
        <f t="shared" si="29"/>
        <v>4200</v>
      </c>
      <c r="F70" s="191">
        <f t="shared" si="29"/>
        <v>4620</v>
      </c>
      <c r="G70" s="191">
        <f t="shared" si="29"/>
        <v>5082</v>
      </c>
      <c r="H70" s="191">
        <f t="shared" si="29"/>
        <v>5590.2000000000007</v>
      </c>
      <c r="I70" s="191">
        <f t="shared" si="29"/>
        <v>6149.2200000000012</v>
      </c>
      <c r="J70" s="192">
        <f>SUM(C70:I70)</f>
        <v>32841.42</v>
      </c>
    </row>
    <row r="71" spans="1:10" x14ac:dyDescent="0.25">
      <c r="A71" s="147" t="s">
        <v>51</v>
      </c>
      <c r="B71" s="187"/>
      <c r="C71" s="98">
        <v>0</v>
      </c>
      <c r="D71" s="98">
        <v>0</v>
      </c>
      <c r="E71" s="98">
        <v>0</v>
      </c>
      <c r="F71" s="98">
        <v>0</v>
      </c>
      <c r="G71" s="98">
        <v>0</v>
      </c>
      <c r="H71" s="98">
        <v>0</v>
      </c>
      <c r="I71" s="98">
        <v>0</v>
      </c>
      <c r="J71" s="99">
        <f>SUM(C71:I71)</f>
        <v>0</v>
      </c>
    </row>
    <row r="72" spans="1:10" ht="31.5" x14ac:dyDescent="0.25">
      <c r="A72" s="147" t="s">
        <v>56</v>
      </c>
      <c r="B72" s="187"/>
      <c r="C72" s="98">
        <f>C73+C74</f>
        <v>3000</v>
      </c>
      <c r="D72" s="98">
        <f t="shared" ref="D72:I72" si="30">D73+D74</f>
        <v>4200</v>
      </c>
      <c r="E72" s="98">
        <f t="shared" si="30"/>
        <v>4200</v>
      </c>
      <c r="F72" s="98">
        <f t="shared" si="30"/>
        <v>4620</v>
      </c>
      <c r="G72" s="98">
        <f t="shared" si="30"/>
        <v>5082</v>
      </c>
      <c r="H72" s="98">
        <f t="shared" si="30"/>
        <v>5590.2000000000007</v>
      </c>
      <c r="I72" s="98">
        <f t="shared" si="30"/>
        <v>6149.2200000000012</v>
      </c>
      <c r="J72" s="99">
        <f t="shared" ref="J72:J76" si="31">SUM(C72:I72)</f>
        <v>32841.42</v>
      </c>
    </row>
    <row r="73" spans="1:10" x14ac:dyDescent="0.25">
      <c r="A73" s="88" t="s">
        <v>52</v>
      </c>
      <c r="B73" s="188"/>
      <c r="C73" s="98">
        <v>3000</v>
      </c>
      <c r="D73" s="98">
        <v>4200</v>
      </c>
      <c r="E73" s="98">
        <v>4200</v>
      </c>
      <c r="F73" s="98">
        <v>4620</v>
      </c>
      <c r="G73" s="98">
        <v>5082</v>
      </c>
      <c r="H73" s="98">
        <v>5590.2000000000007</v>
      </c>
      <c r="I73" s="98">
        <v>6149.2200000000012</v>
      </c>
      <c r="J73" s="99">
        <f t="shared" si="31"/>
        <v>32841.42</v>
      </c>
    </row>
    <row r="74" spans="1:10" x14ac:dyDescent="0.25">
      <c r="A74" s="147" t="s">
        <v>57</v>
      </c>
      <c r="B74" s="187"/>
      <c r="C74" s="98">
        <v>0</v>
      </c>
      <c r="D74" s="98">
        <v>0</v>
      </c>
      <c r="E74" s="98">
        <v>0</v>
      </c>
      <c r="F74" s="98">
        <v>0</v>
      </c>
      <c r="G74" s="98">
        <v>0</v>
      </c>
      <c r="H74" s="98">
        <v>0</v>
      </c>
      <c r="I74" s="98">
        <v>0</v>
      </c>
      <c r="J74" s="99">
        <f t="shared" si="31"/>
        <v>0</v>
      </c>
    </row>
    <row r="75" spans="1:10" ht="31.5" x14ac:dyDescent="0.25">
      <c r="A75" s="147" t="s">
        <v>54</v>
      </c>
      <c r="B75" s="187"/>
      <c r="C75" s="98">
        <v>0</v>
      </c>
      <c r="D75" s="98">
        <v>0</v>
      </c>
      <c r="E75" s="98">
        <v>0</v>
      </c>
      <c r="F75" s="98">
        <v>0</v>
      </c>
      <c r="G75" s="98">
        <v>0</v>
      </c>
      <c r="H75" s="98">
        <v>0</v>
      </c>
      <c r="I75" s="98">
        <v>0</v>
      </c>
      <c r="J75" s="99">
        <f t="shared" si="31"/>
        <v>0</v>
      </c>
    </row>
    <row r="76" spans="1:10" x14ac:dyDescent="0.25">
      <c r="A76" s="147" t="s">
        <v>55</v>
      </c>
      <c r="B76" s="187"/>
      <c r="C76" s="193">
        <v>0</v>
      </c>
      <c r="D76" s="193">
        <v>0</v>
      </c>
      <c r="E76" s="193">
        <v>0</v>
      </c>
      <c r="F76" s="193">
        <v>0</v>
      </c>
      <c r="G76" s="193">
        <v>0</v>
      </c>
      <c r="H76" s="193">
        <v>0</v>
      </c>
      <c r="I76" s="193">
        <v>0</v>
      </c>
      <c r="J76" s="99">
        <f t="shared" si="31"/>
        <v>0</v>
      </c>
    </row>
    <row r="77" spans="1:10" ht="31.5" x14ac:dyDescent="0.25">
      <c r="A77" s="152" t="s">
        <v>259</v>
      </c>
      <c r="B77" s="190" t="s">
        <v>250</v>
      </c>
      <c r="C77" s="191">
        <f>C78+C79+C82+C83</f>
        <v>7000</v>
      </c>
      <c r="D77" s="191">
        <f t="shared" ref="D77:I77" si="32">D78+D79+D82+D83</f>
        <v>9800</v>
      </c>
      <c r="E77" s="191">
        <f t="shared" si="32"/>
        <v>9800</v>
      </c>
      <c r="F77" s="191">
        <f t="shared" si="32"/>
        <v>10780</v>
      </c>
      <c r="G77" s="191">
        <f t="shared" si="32"/>
        <v>11858.000000000002</v>
      </c>
      <c r="H77" s="191">
        <f t="shared" si="32"/>
        <v>13043.800000000003</v>
      </c>
      <c r="I77" s="191">
        <f t="shared" si="32"/>
        <v>14348.180000000004</v>
      </c>
      <c r="J77" s="192">
        <f>SUM(C77:I77)</f>
        <v>76629.98000000001</v>
      </c>
    </row>
    <row r="78" spans="1:10" x14ac:dyDescent="0.25">
      <c r="A78" s="147" t="s">
        <v>51</v>
      </c>
      <c r="B78" s="187"/>
      <c r="C78" s="98">
        <v>0</v>
      </c>
      <c r="D78" s="98">
        <v>0</v>
      </c>
      <c r="E78" s="98">
        <v>0</v>
      </c>
      <c r="F78" s="98">
        <v>0</v>
      </c>
      <c r="G78" s="98">
        <v>0</v>
      </c>
      <c r="H78" s="98">
        <v>0</v>
      </c>
      <c r="I78" s="98">
        <v>0</v>
      </c>
      <c r="J78" s="99">
        <f>SUM(C78:I78)</f>
        <v>0</v>
      </c>
    </row>
    <row r="79" spans="1:10" ht="31.5" x14ac:dyDescent="0.25">
      <c r="A79" s="147" t="s">
        <v>56</v>
      </c>
      <c r="B79" s="187"/>
      <c r="C79" s="98">
        <f>C80+C81</f>
        <v>7000</v>
      </c>
      <c r="D79" s="98">
        <f t="shared" ref="D79:I79" si="33">D80+D81</f>
        <v>9800</v>
      </c>
      <c r="E79" s="98">
        <f t="shared" si="33"/>
        <v>9800</v>
      </c>
      <c r="F79" s="98">
        <f t="shared" si="33"/>
        <v>10780</v>
      </c>
      <c r="G79" s="98">
        <f t="shared" si="33"/>
        <v>11858.000000000002</v>
      </c>
      <c r="H79" s="98">
        <f t="shared" si="33"/>
        <v>13043.800000000003</v>
      </c>
      <c r="I79" s="98">
        <f t="shared" si="33"/>
        <v>14348.180000000004</v>
      </c>
      <c r="J79" s="99">
        <f t="shared" ref="J79:J83" si="34">SUM(C79:I79)</f>
        <v>76629.98000000001</v>
      </c>
    </row>
    <row r="80" spans="1:10" x14ac:dyDescent="0.25">
      <c r="A80" s="88" t="s">
        <v>52</v>
      </c>
      <c r="B80" s="188"/>
      <c r="C80" s="98">
        <v>7000</v>
      </c>
      <c r="D80" s="98">
        <v>9800</v>
      </c>
      <c r="E80" s="98">
        <v>9800</v>
      </c>
      <c r="F80" s="98">
        <v>10780</v>
      </c>
      <c r="G80" s="98">
        <v>11858.000000000002</v>
      </c>
      <c r="H80" s="98">
        <v>13043.800000000003</v>
      </c>
      <c r="I80" s="98">
        <v>14348.180000000004</v>
      </c>
      <c r="J80" s="99">
        <f t="shared" si="34"/>
        <v>76629.98000000001</v>
      </c>
    </row>
    <row r="81" spans="1:10" x14ac:dyDescent="0.25">
      <c r="A81" s="147" t="s">
        <v>57</v>
      </c>
      <c r="B81" s="187"/>
      <c r="C81" s="98">
        <v>0</v>
      </c>
      <c r="D81" s="98">
        <v>0</v>
      </c>
      <c r="E81" s="98">
        <v>0</v>
      </c>
      <c r="F81" s="98">
        <v>0</v>
      </c>
      <c r="G81" s="98">
        <v>0</v>
      </c>
      <c r="H81" s="98">
        <v>0</v>
      </c>
      <c r="I81" s="98">
        <v>0</v>
      </c>
      <c r="J81" s="99">
        <f t="shared" si="34"/>
        <v>0</v>
      </c>
    </row>
    <row r="82" spans="1:10" ht="31.5" x14ac:dyDescent="0.25">
      <c r="A82" s="147" t="s">
        <v>54</v>
      </c>
      <c r="B82" s="187"/>
      <c r="C82" s="98">
        <v>0</v>
      </c>
      <c r="D82" s="98">
        <v>0</v>
      </c>
      <c r="E82" s="98">
        <v>0</v>
      </c>
      <c r="F82" s="98">
        <v>0</v>
      </c>
      <c r="G82" s="98">
        <v>0</v>
      </c>
      <c r="H82" s="98">
        <v>0</v>
      </c>
      <c r="I82" s="98">
        <v>0</v>
      </c>
      <c r="J82" s="99">
        <f t="shared" si="34"/>
        <v>0</v>
      </c>
    </row>
    <row r="83" spans="1:10" x14ac:dyDescent="0.25">
      <c r="A83" s="147" t="s">
        <v>55</v>
      </c>
      <c r="B83" s="187"/>
      <c r="C83" s="193">
        <v>0</v>
      </c>
      <c r="D83" s="193">
        <v>0</v>
      </c>
      <c r="E83" s="193">
        <v>0</v>
      </c>
      <c r="F83" s="193">
        <v>0</v>
      </c>
      <c r="G83" s="193">
        <v>0</v>
      </c>
      <c r="H83" s="193">
        <v>0</v>
      </c>
      <c r="I83" s="193">
        <v>0</v>
      </c>
      <c r="J83" s="99">
        <f t="shared" si="34"/>
        <v>0</v>
      </c>
    </row>
    <row r="84" spans="1:10" ht="31.5" x14ac:dyDescent="0.25">
      <c r="A84" s="152" t="s">
        <v>260</v>
      </c>
      <c r="B84" s="190" t="s">
        <v>250</v>
      </c>
      <c r="C84" s="191">
        <f>C85+C86+C89+C90</f>
        <v>7795.8</v>
      </c>
      <c r="D84" s="191">
        <f t="shared" ref="D84:I84" si="35">D85+D86+D89+D90</f>
        <v>10914.119999999999</v>
      </c>
      <c r="E84" s="191">
        <f t="shared" si="35"/>
        <v>10914.119999999999</v>
      </c>
      <c r="F84" s="191">
        <f t="shared" si="35"/>
        <v>12005.531999999999</v>
      </c>
      <c r="G84" s="191">
        <f t="shared" si="35"/>
        <v>13206.0852</v>
      </c>
      <c r="H84" s="191">
        <f t="shared" si="35"/>
        <v>14526.693720000001</v>
      </c>
      <c r="I84" s="191">
        <f t="shared" si="35"/>
        <v>15979.363092000003</v>
      </c>
      <c r="J84" s="192">
        <f>SUM(C84:I84)</f>
        <v>85341.714011999997</v>
      </c>
    </row>
    <row r="85" spans="1:10" x14ac:dyDescent="0.25">
      <c r="A85" s="147" t="s">
        <v>51</v>
      </c>
      <c r="B85" s="187"/>
      <c r="C85" s="98">
        <v>0</v>
      </c>
      <c r="D85" s="98">
        <v>0</v>
      </c>
      <c r="E85" s="98">
        <v>0</v>
      </c>
      <c r="F85" s="98">
        <v>0</v>
      </c>
      <c r="G85" s="98">
        <v>0</v>
      </c>
      <c r="H85" s="98">
        <v>0</v>
      </c>
      <c r="I85" s="98">
        <v>0</v>
      </c>
      <c r="J85" s="99">
        <f>SUM(C85:I85)</f>
        <v>0</v>
      </c>
    </row>
    <row r="86" spans="1:10" ht="31.5" x14ac:dyDescent="0.25">
      <c r="A86" s="147" t="s">
        <v>56</v>
      </c>
      <c r="B86" s="187"/>
      <c r="C86" s="98">
        <f>C87+C88</f>
        <v>7795.8</v>
      </c>
      <c r="D86" s="98">
        <f t="shared" ref="D86:I86" si="36">D87+D88</f>
        <v>10914.119999999999</v>
      </c>
      <c r="E86" s="98">
        <f t="shared" si="36"/>
        <v>10914.119999999999</v>
      </c>
      <c r="F86" s="98">
        <f t="shared" si="36"/>
        <v>12005.531999999999</v>
      </c>
      <c r="G86" s="98">
        <f t="shared" si="36"/>
        <v>13206.0852</v>
      </c>
      <c r="H86" s="98">
        <f t="shared" si="36"/>
        <v>14526.693720000001</v>
      </c>
      <c r="I86" s="98">
        <f t="shared" si="36"/>
        <v>15979.363092000003</v>
      </c>
      <c r="J86" s="99">
        <f t="shared" ref="J86:J90" si="37">SUM(C86:I86)</f>
        <v>85341.714011999997</v>
      </c>
    </row>
    <row r="87" spans="1:10" x14ac:dyDescent="0.25">
      <c r="A87" s="88" t="s">
        <v>52</v>
      </c>
      <c r="B87" s="188"/>
      <c r="C87" s="98">
        <v>7795.8</v>
      </c>
      <c r="D87" s="98">
        <v>10914.119999999999</v>
      </c>
      <c r="E87" s="98">
        <v>10914.119999999999</v>
      </c>
      <c r="F87" s="98">
        <v>12005.531999999999</v>
      </c>
      <c r="G87" s="98">
        <v>13206.0852</v>
      </c>
      <c r="H87" s="98">
        <v>14526.693720000001</v>
      </c>
      <c r="I87" s="98">
        <v>15979.363092000003</v>
      </c>
      <c r="J87" s="99">
        <f t="shared" si="37"/>
        <v>85341.714011999997</v>
      </c>
    </row>
    <row r="88" spans="1:10" x14ac:dyDescent="0.25">
      <c r="A88" s="147" t="s">
        <v>57</v>
      </c>
      <c r="B88" s="187"/>
      <c r="C88" s="98">
        <v>0</v>
      </c>
      <c r="D88" s="98">
        <v>0</v>
      </c>
      <c r="E88" s="98">
        <v>0</v>
      </c>
      <c r="F88" s="98">
        <v>0</v>
      </c>
      <c r="G88" s="98">
        <v>0</v>
      </c>
      <c r="H88" s="98">
        <v>0</v>
      </c>
      <c r="I88" s="98">
        <v>0</v>
      </c>
      <c r="J88" s="99">
        <f t="shared" si="37"/>
        <v>0</v>
      </c>
    </row>
    <row r="89" spans="1:10" ht="31.5" x14ac:dyDescent="0.25">
      <c r="A89" s="147" t="s">
        <v>54</v>
      </c>
      <c r="B89" s="187"/>
      <c r="C89" s="98">
        <v>0</v>
      </c>
      <c r="D89" s="98">
        <v>0</v>
      </c>
      <c r="E89" s="98">
        <v>0</v>
      </c>
      <c r="F89" s="98">
        <v>0</v>
      </c>
      <c r="G89" s="98">
        <v>0</v>
      </c>
      <c r="H89" s="98">
        <v>0</v>
      </c>
      <c r="I89" s="98">
        <v>0</v>
      </c>
      <c r="J89" s="99">
        <f t="shared" si="37"/>
        <v>0</v>
      </c>
    </row>
    <row r="90" spans="1:10" x14ac:dyDescent="0.25">
      <c r="A90" s="147" t="s">
        <v>55</v>
      </c>
      <c r="B90" s="187"/>
      <c r="C90" s="193">
        <v>0</v>
      </c>
      <c r="D90" s="193">
        <v>0</v>
      </c>
      <c r="E90" s="193">
        <v>0</v>
      </c>
      <c r="F90" s="193">
        <v>0</v>
      </c>
      <c r="G90" s="193">
        <v>0</v>
      </c>
      <c r="H90" s="193">
        <v>0</v>
      </c>
      <c r="I90" s="193">
        <v>0</v>
      </c>
      <c r="J90" s="99">
        <f t="shared" si="37"/>
        <v>0</v>
      </c>
    </row>
    <row r="91" spans="1:10" ht="31.5" x14ac:dyDescent="0.25">
      <c r="A91" s="152" t="s">
        <v>261</v>
      </c>
      <c r="B91" s="190" t="s">
        <v>250</v>
      </c>
      <c r="C91" s="191">
        <f>C92+C93+C96+C97</f>
        <v>1500</v>
      </c>
      <c r="D91" s="191">
        <f t="shared" ref="D91:I91" si="38">D92+D93+D96+D97</f>
        <v>2100</v>
      </c>
      <c r="E91" s="191">
        <f t="shared" si="38"/>
        <v>2100</v>
      </c>
      <c r="F91" s="191">
        <f t="shared" si="38"/>
        <v>2310</v>
      </c>
      <c r="G91" s="191">
        <f t="shared" si="38"/>
        <v>2541</v>
      </c>
      <c r="H91" s="191">
        <f t="shared" si="38"/>
        <v>2795.1000000000004</v>
      </c>
      <c r="I91" s="191">
        <f t="shared" si="38"/>
        <v>3074.6100000000006</v>
      </c>
      <c r="J91" s="192">
        <f>SUM(C91:I91)</f>
        <v>16420.71</v>
      </c>
    </row>
    <row r="92" spans="1:10" x14ac:dyDescent="0.25">
      <c r="A92" s="147" t="s">
        <v>51</v>
      </c>
      <c r="B92" s="187"/>
      <c r="C92" s="98">
        <v>0</v>
      </c>
      <c r="D92" s="98">
        <v>0</v>
      </c>
      <c r="E92" s="98">
        <v>0</v>
      </c>
      <c r="F92" s="98">
        <v>0</v>
      </c>
      <c r="G92" s="98">
        <v>0</v>
      </c>
      <c r="H92" s="98">
        <v>0</v>
      </c>
      <c r="I92" s="98">
        <v>0</v>
      </c>
      <c r="J92" s="99">
        <f>SUM(C92:I92)</f>
        <v>0</v>
      </c>
    </row>
    <row r="93" spans="1:10" ht="31.5" x14ac:dyDescent="0.25">
      <c r="A93" s="147" t="s">
        <v>56</v>
      </c>
      <c r="B93" s="187"/>
      <c r="C93" s="98">
        <f>C94+C95</f>
        <v>1500</v>
      </c>
      <c r="D93" s="98">
        <f t="shared" ref="D93:I93" si="39">D94+D95</f>
        <v>2100</v>
      </c>
      <c r="E93" s="98">
        <f t="shared" si="39"/>
        <v>2100</v>
      </c>
      <c r="F93" s="98">
        <f t="shared" si="39"/>
        <v>2310</v>
      </c>
      <c r="G93" s="98">
        <f t="shared" si="39"/>
        <v>2541</v>
      </c>
      <c r="H93" s="98">
        <f t="shared" si="39"/>
        <v>2795.1000000000004</v>
      </c>
      <c r="I93" s="98">
        <f t="shared" si="39"/>
        <v>3074.6100000000006</v>
      </c>
      <c r="J93" s="99">
        <f t="shared" ref="J93:J97" si="40">SUM(C93:I93)</f>
        <v>16420.71</v>
      </c>
    </row>
    <row r="94" spans="1:10" x14ac:dyDescent="0.25">
      <c r="A94" s="88" t="s">
        <v>52</v>
      </c>
      <c r="B94" s="188"/>
      <c r="C94" s="98">
        <v>1500</v>
      </c>
      <c r="D94" s="98">
        <v>2100</v>
      </c>
      <c r="E94" s="98">
        <v>2100</v>
      </c>
      <c r="F94" s="98">
        <v>2310</v>
      </c>
      <c r="G94" s="98">
        <v>2541</v>
      </c>
      <c r="H94" s="98">
        <v>2795.1000000000004</v>
      </c>
      <c r="I94" s="98">
        <v>3074.6100000000006</v>
      </c>
      <c r="J94" s="99">
        <f t="shared" si="40"/>
        <v>16420.71</v>
      </c>
    </row>
    <row r="95" spans="1:10" x14ac:dyDescent="0.25">
      <c r="A95" s="147" t="s">
        <v>57</v>
      </c>
      <c r="B95" s="187"/>
      <c r="C95" s="98">
        <v>0</v>
      </c>
      <c r="D95" s="98">
        <v>0</v>
      </c>
      <c r="E95" s="98">
        <v>0</v>
      </c>
      <c r="F95" s="98">
        <v>0</v>
      </c>
      <c r="G95" s="98">
        <v>0</v>
      </c>
      <c r="H95" s="98">
        <v>0</v>
      </c>
      <c r="I95" s="98">
        <v>0</v>
      </c>
      <c r="J95" s="99">
        <f t="shared" si="40"/>
        <v>0</v>
      </c>
    </row>
    <row r="96" spans="1:10" ht="31.5" x14ac:dyDescent="0.25">
      <c r="A96" s="147" t="s">
        <v>54</v>
      </c>
      <c r="B96" s="187"/>
      <c r="C96" s="98">
        <v>0</v>
      </c>
      <c r="D96" s="98">
        <v>0</v>
      </c>
      <c r="E96" s="98">
        <v>0</v>
      </c>
      <c r="F96" s="98">
        <v>0</v>
      </c>
      <c r="G96" s="98">
        <v>0</v>
      </c>
      <c r="H96" s="98">
        <v>0</v>
      </c>
      <c r="I96" s="98">
        <v>0</v>
      </c>
      <c r="J96" s="99">
        <f t="shared" si="40"/>
        <v>0</v>
      </c>
    </row>
    <row r="97" spans="1:10" x14ac:dyDescent="0.25">
      <c r="A97" s="147" t="s">
        <v>55</v>
      </c>
      <c r="B97" s="187"/>
      <c r="C97" s="193">
        <v>0</v>
      </c>
      <c r="D97" s="193">
        <v>0</v>
      </c>
      <c r="E97" s="193">
        <v>0</v>
      </c>
      <c r="F97" s="193">
        <v>0</v>
      </c>
      <c r="G97" s="193">
        <v>0</v>
      </c>
      <c r="H97" s="193">
        <v>0</v>
      </c>
      <c r="I97" s="193">
        <v>0</v>
      </c>
      <c r="J97" s="99">
        <f t="shared" si="40"/>
        <v>0</v>
      </c>
    </row>
    <row r="98" spans="1:10" ht="31.5" x14ac:dyDescent="0.25">
      <c r="A98" s="152" t="s">
        <v>262</v>
      </c>
      <c r="B98" s="190" t="s">
        <v>250</v>
      </c>
      <c r="C98" s="191">
        <f>C99+C100+C103+C104</f>
        <v>48281.8</v>
      </c>
      <c r="D98" s="191">
        <f t="shared" ref="D98:I98" si="41">D99+D100+D103+D104</f>
        <v>67594.52</v>
      </c>
      <c r="E98" s="191">
        <f t="shared" si="41"/>
        <v>67594.52</v>
      </c>
      <c r="F98" s="191">
        <f t="shared" si="41"/>
        <v>74353.972000000009</v>
      </c>
      <c r="G98" s="191">
        <f t="shared" si="41"/>
        <v>81789.369200000016</v>
      </c>
      <c r="H98" s="191">
        <f t="shared" si="41"/>
        <v>89968.306120000023</v>
      </c>
      <c r="I98" s="191">
        <f t="shared" si="41"/>
        <v>98965.136732000028</v>
      </c>
      <c r="J98" s="192">
        <f>SUM(C98:I98)</f>
        <v>528547.62405200012</v>
      </c>
    </row>
    <row r="99" spans="1:10" x14ac:dyDescent="0.25">
      <c r="A99" s="147" t="s">
        <v>51</v>
      </c>
      <c r="B99" s="187"/>
      <c r="C99" s="98">
        <v>0</v>
      </c>
      <c r="D99" s="98">
        <v>0</v>
      </c>
      <c r="E99" s="98">
        <v>0</v>
      </c>
      <c r="F99" s="98">
        <v>0</v>
      </c>
      <c r="G99" s="98">
        <v>0</v>
      </c>
      <c r="H99" s="98">
        <v>0</v>
      </c>
      <c r="I99" s="98">
        <v>0</v>
      </c>
      <c r="J99" s="99">
        <f>SUM(C99:I99)</f>
        <v>0</v>
      </c>
    </row>
    <row r="100" spans="1:10" ht="31.5" x14ac:dyDescent="0.25">
      <c r="A100" s="147" t="s">
        <v>56</v>
      </c>
      <c r="B100" s="187"/>
      <c r="C100" s="98">
        <f>C101+C102</f>
        <v>48281.8</v>
      </c>
      <c r="D100" s="98">
        <f t="shared" ref="D100:I100" si="42">D101+D102</f>
        <v>67594.52</v>
      </c>
      <c r="E100" s="98">
        <f t="shared" si="42"/>
        <v>67594.52</v>
      </c>
      <c r="F100" s="98">
        <f t="shared" si="42"/>
        <v>74353.972000000009</v>
      </c>
      <c r="G100" s="98">
        <f t="shared" si="42"/>
        <v>81789.369200000016</v>
      </c>
      <c r="H100" s="98">
        <f t="shared" si="42"/>
        <v>89968.306120000023</v>
      </c>
      <c r="I100" s="98">
        <f t="shared" si="42"/>
        <v>98965.136732000028</v>
      </c>
      <c r="J100" s="99">
        <f t="shared" ref="J100:J132" si="43">SUM(C100:I100)</f>
        <v>528547.62405200012</v>
      </c>
    </row>
    <row r="101" spans="1:10" x14ac:dyDescent="0.25">
      <c r="A101" s="88" t="s">
        <v>52</v>
      </c>
      <c r="B101" s="188"/>
      <c r="C101" s="98">
        <v>48281.8</v>
      </c>
      <c r="D101" s="98">
        <v>67594.52</v>
      </c>
      <c r="E101" s="98">
        <v>67594.52</v>
      </c>
      <c r="F101" s="98">
        <v>74353.972000000009</v>
      </c>
      <c r="G101" s="98">
        <v>81789.369200000016</v>
      </c>
      <c r="H101" s="98">
        <v>89968.306120000023</v>
      </c>
      <c r="I101" s="98">
        <v>98965.136732000028</v>
      </c>
      <c r="J101" s="99">
        <f t="shared" si="43"/>
        <v>528547.62405200012</v>
      </c>
    </row>
    <row r="102" spans="1:10" x14ac:dyDescent="0.25">
      <c r="A102" s="147" t="s">
        <v>57</v>
      </c>
      <c r="B102" s="187"/>
      <c r="C102" s="98">
        <v>0</v>
      </c>
      <c r="D102" s="98">
        <v>0</v>
      </c>
      <c r="E102" s="98">
        <v>0</v>
      </c>
      <c r="F102" s="98">
        <v>0</v>
      </c>
      <c r="G102" s="98">
        <v>0</v>
      </c>
      <c r="H102" s="98">
        <v>0</v>
      </c>
      <c r="I102" s="98">
        <v>0</v>
      </c>
      <c r="J102" s="99">
        <f t="shared" si="43"/>
        <v>0</v>
      </c>
    </row>
    <row r="103" spans="1:10" ht="31.5" x14ac:dyDescent="0.25">
      <c r="A103" s="147" t="s">
        <v>54</v>
      </c>
      <c r="B103" s="187"/>
      <c r="C103" s="98">
        <v>0</v>
      </c>
      <c r="D103" s="98">
        <v>0</v>
      </c>
      <c r="E103" s="98">
        <v>0</v>
      </c>
      <c r="F103" s="98">
        <v>0</v>
      </c>
      <c r="G103" s="98">
        <v>0</v>
      </c>
      <c r="H103" s="98">
        <v>0</v>
      </c>
      <c r="I103" s="98">
        <v>0</v>
      </c>
      <c r="J103" s="99">
        <f t="shared" si="43"/>
        <v>0</v>
      </c>
    </row>
    <row r="104" spans="1:10" x14ac:dyDescent="0.25">
      <c r="A104" s="147" t="s">
        <v>55</v>
      </c>
      <c r="B104" s="187"/>
      <c r="C104" s="193">
        <v>0</v>
      </c>
      <c r="D104" s="193">
        <v>0</v>
      </c>
      <c r="E104" s="193">
        <v>0</v>
      </c>
      <c r="F104" s="193">
        <v>0</v>
      </c>
      <c r="G104" s="193">
        <v>0</v>
      </c>
      <c r="H104" s="193">
        <v>0</v>
      </c>
      <c r="I104" s="193">
        <v>0</v>
      </c>
      <c r="J104" s="99">
        <f t="shared" si="43"/>
        <v>0</v>
      </c>
    </row>
    <row r="105" spans="1:10" x14ac:dyDescent="0.25">
      <c r="A105" s="152" t="s">
        <v>263</v>
      </c>
      <c r="B105" s="190" t="s">
        <v>250</v>
      </c>
      <c r="C105" s="191">
        <f>C106+C107+C110+C111</f>
        <v>0</v>
      </c>
      <c r="D105" s="191">
        <f t="shared" ref="D105:I105" si="44">D106+D107+D110+D111</f>
        <v>0</v>
      </c>
      <c r="E105" s="191">
        <f t="shared" si="44"/>
        <v>0</v>
      </c>
      <c r="F105" s="191">
        <f t="shared" si="44"/>
        <v>0</v>
      </c>
      <c r="G105" s="191">
        <f t="shared" si="44"/>
        <v>0</v>
      </c>
      <c r="H105" s="191">
        <f t="shared" si="44"/>
        <v>0</v>
      </c>
      <c r="I105" s="191">
        <f t="shared" si="44"/>
        <v>0</v>
      </c>
      <c r="J105" s="192">
        <f>SUM(C105:I105)</f>
        <v>0</v>
      </c>
    </row>
    <row r="106" spans="1:10" x14ac:dyDescent="0.25">
      <c r="A106" s="147" t="s">
        <v>51</v>
      </c>
      <c r="B106" s="187"/>
      <c r="C106" s="98">
        <v>0</v>
      </c>
      <c r="D106" s="98">
        <v>0</v>
      </c>
      <c r="E106" s="98">
        <v>0</v>
      </c>
      <c r="F106" s="98">
        <v>0</v>
      </c>
      <c r="G106" s="98">
        <v>0</v>
      </c>
      <c r="H106" s="98">
        <v>0</v>
      </c>
      <c r="I106" s="98">
        <v>0</v>
      </c>
      <c r="J106" s="99">
        <f t="shared" si="43"/>
        <v>0</v>
      </c>
    </row>
    <row r="107" spans="1:10" ht="31.5" x14ac:dyDescent="0.25">
      <c r="A107" s="147" t="s">
        <v>56</v>
      </c>
      <c r="B107" s="187"/>
      <c r="C107" s="98">
        <f>C108+C109</f>
        <v>0</v>
      </c>
      <c r="D107" s="98">
        <f t="shared" ref="D107:I107" si="45">D108+D109</f>
        <v>0</v>
      </c>
      <c r="E107" s="98">
        <f t="shared" si="45"/>
        <v>0</v>
      </c>
      <c r="F107" s="98">
        <f t="shared" si="45"/>
        <v>0</v>
      </c>
      <c r="G107" s="98">
        <f t="shared" si="45"/>
        <v>0</v>
      </c>
      <c r="H107" s="98">
        <f t="shared" si="45"/>
        <v>0</v>
      </c>
      <c r="I107" s="98">
        <f t="shared" si="45"/>
        <v>0</v>
      </c>
      <c r="J107" s="99">
        <f t="shared" si="43"/>
        <v>0</v>
      </c>
    </row>
    <row r="108" spans="1:10" x14ac:dyDescent="0.25">
      <c r="A108" s="88" t="s">
        <v>52</v>
      </c>
      <c r="B108" s="188"/>
      <c r="C108" s="98"/>
      <c r="D108" s="98"/>
      <c r="E108" s="98"/>
      <c r="F108" s="98"/>
      <c r="G108" s="98"/>
      <c r="H108" s="98"/>
      <c r="I108" s="98"/>
      <c r="J108" s="99">
        <f t="shared" si="43"/>
        <v>0</v>
      </c>
    </row>
    <row r="109" spans="1:10" x14ac:dyDescent="0.25">
      <c r="A109" s="147" t="s">
        <v>57</v>
      </c>
      <c r="B109" s="187"/>
      <c r="C109" s="98">
        <v>0</v>
      </c>
      <c r="D109" s="98">
        <v>0</v>
      </c>
      <c r="E109" s="98">
        <v>0</v>
      </c>
      <c r="F109" s="98">
        <v>0</v>
      </c>
      <c r="G109" s="98">
        <v>0</v>
      </c>
      <c r="H109" s="98">
        <v>0</v>
      </c>
      <c r="I109" s="98">
        <v>0</v>
      </c>
      <c r="J109" s="99">
        <f t="shared" si="43"/>
        <v>0</v>
      </c>
    </row>
    <row r="110" spans="1:10" ht="31.5" x14ac:dyDescent="0.25">
      <c r="A110" s="147" t="s">
        <v>54</v>
      </c>
      <c r="B110" s="187"/>
      <c r="C110" s="98">
        <v>0</v>
      </c>
      <c r="D110" s="98">
        <v>0</v>
      </c>
      <c r="E110" s="98">
        <v>0</v>
      </c>
      <c r="F110" s="98">
        <v>0</v>
      </c>
      <c r="G110" s="98">
        <v>0</v>
      </c>
      <c r="H110" s="98">
        <v>0</v>
      </c>
      <c r="I110" s="98">
        <v>0</v>
      </c>
      <c r="J110" s="99">
        <f t="shared" si="43"/>
        <v>0</v>
      </c>
    </row>
    <row r="111" spans="1:10" x14ac:dyDescent="0.25">
      <c r="A111" s="147" t="s">
        <v>55</v>
      </c>
      <c r="B111" s="187"/>
      <c r="C111" s="193">
        <v>0</v>
      </c>
      <c r="D111" s="193">
        <v>0</v>
      </c>
      <c r="E111" s="193">
        <v>0</v>
      </c>
      <c r="F111" s="193">
        <v>0</v>
      </c>
      <c r="G111" s="193">
        <v>0</v>
      </c>
      <c r="H111" s="193">
        <v>0</v>
      </c>
      <c r="I111" s="193">
        <v>0</v>
      </c>
      <c r="J111" s="99">
        <f t="shared" si="43"/>
        <v>0</v>
      </c>
    </row>
    <row r="112" spans="1:10" x14ac:dyDescent="0.25">
      <c r="A112" s="152" t="s">
        <v>264</v>
      </c>
      <c r="B112" s="190" t="s">
        <v>250</v>
      </c>
      <c r="C112" s="191">
        <f>C113+C114+C117+C118</f>
        <v>5982.8</v>
      </c>
      <c r="D112" s="191">
        <f t="shared" ref="D112:I112" si="46">D113+D114+D117+D118</f>
        <v>8375.92</v>
      </c>
      <c r="E112" s="191">
        <f t="shared" si="46"/>
        <v>8375.92</v>
      </c>
      <c r="F112" s="191">
        <f t="shared" si="46"/>
        <v>9213.5120000000006</v>
      </c>
      <c r="G112" s="191">
        <f t="shared" si="46"/>
        <v>10134.863200000002</v>
      </c>
      <c r="H112" s="191">
        <f t="shared" si="46"/>
        <v>11148.349520000003</v>
      </c>
      <c r="I112" s="191">
        <f t="shared" si="46"/>
        <v>12263.184472000004</v>
      </c>
      <c r="J112" s="192">
        <f>SUM(C112:I112)</f>
        <v>65494.549192000006</v>
      </c>
    </row>
    <row r="113" spans="1:10" x14ac:dyDescent="0.25">
      <c r="A113" s="147" t="s">
        <v>51</v>
      </c>
      <c r="B113" s="187"/>
      <c r="C113" s="98">
        <v>0</v>
      </c>
      <c r="D113" s="98">
        <v>0</v>
      </c>
      <c r="E113" s="98">
        <v>0</v>
      </c>
      <c r="F113" s="98">
        <v>0</v>
      </c>
      <c r="G113" s="98">
        <v>0</v>
      </c>
      <c r="H113" s="98">
        <v>0</v>
      </c>
      <c r="I113" s="98">
        <v>0</v>
      </c>
      <c r="J113" s="99">
        <f t="shared" si="43"/>
        <v>0</v>
      </c>
    </row>
    <row r="114" spans="1:10" ht="31.5" x14ac:dyDescent="0.25">
      <c r="A114" s="147" t="s">
        <v>56</v>
      </c>
      <c r="B114" s="187"/>
      <c r="C114" s="98">
        <f>C115+C116</f>
        <v>5982.8</v>
      </c>
      <c r="D114" s="98">
        <f t="shared" ref="D114:I114" si="47">D115+D116</f>
        <v>8375.92</v>
      </c>
      <c r="E114" s="98">
        <f t="shared" si="47"/>
        <v>8375.92</v>
      </c>
      <c r="F114" s="98">
        <f t="shared" si="47"/>
        <v>9213.5120000000006</v>
      </c>
      <c r="G114" s="98">
        <f t="shared" si="47"/>
        <v>10134.863200000002</v>
      </c>
      <c r="H114" s="98">
        <f t="shared" si="47"/>
        <v>11148.349520000003</v>
      </c>
      <c r="I114" s="98">
        <f t="shared" si="47"/>
        <v>12263.184472000004</v>
      </c>
      <c r="J114" s="99">
        <f t="shared" si="43"/>
        <v>65494.549192000006</v>
      </c>
    </row>
    <row r="115" spans="1:10" x14ac:dyDescent="0.25">
      <c r="A115" s="88" t="s">
        <v>52</v>
      </c>
      <c r="B115" s="188"/>
      <c r="C115" s="98">
        <v>5982.8</v>
      </c>
      <c r="D115" s="98">
        <v>8375.92</v>
      </c>
      <c r="E115" s="98">
        <v>8375.92</v>
      </c>
      <c r="F115" s="98">
        <v>9213.5120000000006</v>
      </c>
      <c r="G115" s="98">
        <v>10134.863200000002</v>
      </c>
      <c r="H115" s="98">
        <v>11148.349520000003</v>
      </c>
      <c r="I115" s="98">
        <v>12263.184472000004</v>
      </c>
      <c r="J115" s="99">
        <f t="shared" si="43"/>
        <v>65494.549192000006</v>
      </c>
    </row>
    <row r="116" spans="1:10" x14ac:dyDescent="0.25">
      <c r="A116" s="147" t="s">
        <v>57</v>
      </c>
      <c r="B116" s="187"/>
      <c r="C116" s="98">
        <v>0</v>
      </c>
      <c r="D116" s="98">
        <v>0</v>
      </c>
      <c r="E116" s="98">
        <v>0</v>
      </c>
      <c r="F116" s="98">
        <v>0</v>
      </c>
      <c r="G116" s="98">
        <v>0</v>
      </c>
      <c r="H116" s="98">
        <v>0</v>
      </c>
      <c r="I116" s="98">
        <v>0</v>
      </c>
      <c r="J116" s="99">
        <f t="shared" si="43"/>
        <v>0</v>
      </c>
    </row>
    <row r="117" spans="1:10" ht="31.5" x14ac:dyDescent="0.25">
      <c r="A117" s="147" t="s">
        <v>54</v>
      </c>
      <c r="B117" s="187"/>
      <c r="C117" s="98">
        <v>0</v>
      </c>
      <c r="D117" s="98">
        <v>0</v>
      </c>
      <c r="E117" s="98">
        <v>0</v>
      </c>
      <c r="F117" s="98">
        <v>0</v>
      </c>
      <c r="G117" s="98">
        <v>0</v>
      </c>
      <c r="H117" s="98">
        <v>0</v>
      </c>
      <c r="I117" s="98">
        <v>0</v>
      </c>
      <c r="J117" s="99">
        <f t="shared" si="43"/>
        <v>0</v>
      </c>
    </row>
    <row r="118" spans="1:10" x14ac:dyDescent="0.25">
      <c r="A118" s="147" t="s">
        <v>55</v>
      </c>
      <c r="B118" s="187"/>
      <c r="C118" s="193">
        <v>0</v>
      </c>
      <c r="D118" s="193">
        <v>0</v>
      </c>
      <c r="E118" s="193">
        <v>0</v>
      </c>
      <c r="F118" s="193">
        <v>0</v>
      </c>
      <c r="G118" s="193">
        <v>0</v>
      </c>
      <c r="H118" s="193">
        <v>0</v>
      </c>
      <c r="I118" s="193">
        <v>0</v>
      </c>
      <c r="J118" s="99">
        <f t="shared" si="43"/>
        <v>0</v>
      </c>
    </row>
    <row r="119" spans="1:10" ht="31.5" x14ac:dyDescent="0.25">
      <c r="A119" s="152" t="s">
        <v>265</v>
      </c>
      <c r="B119" s="190" t="s">
        <v>250</v>
      </c>
      <c r="C119" s="191">
        <f>C120+C121+C124+C125</f>
        <v>31857.690000000002</v>
      </c>
      <c r="D119" s="191">
        <f t="shared" ref="D119:I119" si="48">D120+D121+D124+D125</f>
        <v>0</v>
      </c>
      <c r="E119" s="191">
        <f t="shared" si="48"/>
        <v>0</v>
      </c>
      <c r="F119" s="191">
        <f t="shared" si="48"/>
        <v>0</v>
      </c>
      <c r="G119" s="191">
        <f t="shared" si="48"/>
        <v>0</v>
      </c>
      <c r="H119" s="191">
        <f t="shared" si="48"/>
        <v>0</v>
      </c>
      <c r="I119" s="191">
        <f t="shared" si="48"/>
        <v>0</v>
      </c>
      <c r="J119" s="192">
        <f>SUM(C119:I119)</f>
        <v>31857.690000000002</v>
      </c>
    </row>
    <row r="120" spans="1:10" x14ac:dyDescent="0.25">
      <c r="A120" s="147" t="s">
        <v>51</v>
      </c>
      <c r="B120" s="187"/>
      <c r="C120" s="98">
        <v>0</v>
      </c>
      <c r="D120" s="98">
        <v>0</v>
      </c>
      <c r="E120" s="98">
        <v>0</v>
      </c>
      <c r="F120" s="98">
        <v>0</v>
      </c>
      <c r="G120" s="98">
        <v>0</v>
      </c>
      <c r="H120" s="98">
        <v>0</v>
      </c>
      <c r="I120" s="98">
        <v>0</v>
      </c>
      <c r="J120" s="99">
        <f t="shared" si="43"/>
        <v>0</v>
      </c>
    </row>
    <row r="121" spans="1:10" ht="31.5" x14ac:dyDescent="0.25">
      <c r="A121" s="147" t="s">
        <v>56</v>
      </c>
      <c r="B121" s="187"/>
      <c r="C121" s="98">
        <f>C122+C123</f>
        <v>31857.690000000002</v>
      </c>
      <c r="D121" s="98">
        <f t="shared" ref="D121:I121" si="49">D122+D123</f>
        <v>0</v>
      </c>
      <c r="E121" s="98">
        <f t="shared" si="49"/>
        <v>0</v>
      </c>
      <c r="F121" s="98">
        <f t="shared" si="49"/>
        <v>0</v>
      </c>
      <c r="G121" s="98">
        <f t="shared" si="49"/>
        <v>0</v>
      </c>
      <c r="H121" s="98">
        <f t="shared" si="49"/>
        <v>0</v>
      </c>
      <c r="I121" s="98">
        <f t="shared" si="49"/>
        <v>0</v>
      </c>
      <c r="J121" s="99">
        <f t="shared" si="43"/>
        <v>31857.690000000002</v>
      </c>
    </row>
    <row r="122" spans="1:10" x14ac:dyDescent="0.25">
      <c r="A122" s="88" t="s">
        <v>52</v>
      </c>
      <c r="B122" s="188"/>
      <c r="C122" s="98">
        <f>7709.52+13915.17+10233</f>
        <v>31857.690000000002</v>
      </c>
      <c r="D122" s="98"/>
      <c r="E122" s="98"/>
      <c r="F122" s="98"/>
      <c r="G122" s="98"/>
      <c r="H122" s="98"/>
      <c r="I122" s="98"/>
      <c r="J122" s="99">
        <f t="shared" si="43"/>
        <v>31857.690000000002</v>
      </c>
    </row>
    <row r="123" spans="1:10" x14ac:dyDescent="0.25">
      <c r="A123" s="147" t="s">
        <v>57</v>
      </c>
      <c r="B123" s="187"/>
      <c r="C123" s="98">
        <v>0</v>
      </c>
      <c r="D123" s="98">
        <v>0</v>
      </c>
      <c r="E123" s="98">
        <v>0</v>
      </c>
      <c r="F123" s="98">
        <v>0</v>
      </c>
      <c r="G123" s="98">
        <v>0</v>
      </c>
      <c r="H123" s="98">
        <v>0</v>
      </c>
      <c r="I123" s="98">
        <v>0</v>
      </c>
      <c r="J123" s="99">
        <f t="shared" si="43"/>
        <v>0</v>
      </c>
    </row>
    <row r="124" spans="1:10" ht="31.5" x14ac:dyDescent="0.25">
      <c r="A124" s="147" t="s">
        <v>54</v>
      </c>
      <c r="B124" s="187"/>
      <c r="C124" s="98">
        <v>0</v>
      </c>
      <c r="D124" s="98">
        <v>0</v>
      </c>
      <c r="E124" s="98">
        <v>0</v>
      </c>
      <c r="F124" s="98">
        <v>0</v>
      </c>
      <c r="G124" s="98">
        <v>0</v>
      </c>
      <c r="H124" s="98">
        <v>0</v>
      </c>
      <c r="I124" s="98">
        <v>0</v>
      </c>
      <c r="J124" s="99">
        <f t="shared" si="43"/>
        <v>0</v>
      </c>
    </row>
    <row r="125" spans="1:10" x14ac:dyDescent="0.25">
      <c r="A125" s="147" t="s">
        <v>55</v>
      </c>
      <c r="B125" s="187"/>
      <c r="C125" s="193">
        <v>0</v>
      </c>
      <c r="D125" s="193">
        <v>0</v>
      </c>
      <c r="E125" s="193">
        <v>0</v>
      </c>
      <c r="F125" s="193">
        <v>0</v>
      </c>
      <c r="G125" s="193">
        <v>0</v>
      </c>
      <c r="H125" s="193">
        <v>0</v>
      </c>
      <c r="I125" s="193">
        <v>0</v>
      </c>
      <c r="J125" s="99">
        <f t="shared" si="43"/>
        <v>0</v>
      </c>
    </row>
    <row r="126" spans="1:10" x14ac:dyDescent="0.25">
      <c r="A126" s="152" t="s">
        <v>266</v>
      </c>
      <c r="B126" s="190" t="s">
        <v>250</v>
      </c>
      <c r="C126" s="191">
        <f>C127+C128+C131+C132</f>
        <v>595973.19999999995</v>
      </c>
      <c r="D126" s="191">
        <f t="shared" ref="D126:I126" si="50">D127+D128+D131+D132</f>
        <v>0</v>
      </c>
      <c r="E126" s="191">
        <f t="shared" si="50"/>
        <v>0</v>
      </c>
      <c r="F126" s="191">
        <f t="shared" si="50"/>
        <v>0</v>
      </c>
      <c r="G126" s="191">
        <f t="shared" si="50"/>
        <v>0</v>
      </c>
      <c r="H126" s="191">
        <f t="shared" si="50"/>
        <v>0</v>
      </c>
      <c r="I126" s="191">
        <f t="shared" si="50"/>
        <v>0</v>
      </c>
      <c r="J126" s="192">
        <f>SUM(C126:I126)</f>
        <v>595973.19999999995</v>
      </c>
    </row>
    <row r="127" spans="1:10" x14ac:dyDescent="0.25">
      <c r="A127" s="147" t="s">
        <v>51</v>
      </c>
      <c r="B127" s="187"/>
      <c r="C127" s="193">
        <v>590825.19999999995</v>
      </c>
      <c r="D127" s="193">
        <v>0</v>
      </c>
      <c r="E127" s="193">
        <v>0</v>
      </c>
      <c r="F127" s="193">
        <v>0</v>
      </c>
      <c r="G127" s="193">
        <v>0</v>
      </c>
      <c r="H127" s="193">
        <v>0</v>
      </c>
      <c r="I127" s="193">
        <v>0</v>
      </c>
      <c r="J127" s="99">
        <f t="shared" si="43"/>
        <v>590825.19999999995</v>
      </c>
    </row>
    <row r="128" spans="1:10" ht="31.5" x14ac:dyDescent="0.25">
      <c r="A128" s="147" t="s">
        <v>56</v>
      </c>
      <c r="B128" s="187"/>
      <c r="C128" s="98">
        <f>C129+C130</f>
        <v>5148</v>
      </c>
      <c r="D128" s="98">
        <f t="shared" ref="D128:I128" si="51">D129+D130</f>
        <v>0</v>
      </c>
      <c r="E128" s="98">
        <f t="shared" si="51"/>
        <v>0</v>
      </c>
      <c r="F128" s="98">
        <f t="shared" si="51"/>
        <v>0</v>
      </c>
      <c r="G128" s="98">
        <f t="shared" si="51"/>
        <v>0</v>
      </c>
      <c r="H128" s="98">
        <f t="shared" si="51"/>
        <v>0</v>
      </c>
      <c r="I128" s="98">
        <f t="shared" si="51"/>
        <v>0</v>
      </c>
      <c r="J128" s="99">
        <f t="shared" si="43"/>
        <v>5148</v>
      </c>
    </row>
    <row r="129" spans="1:10" x14ac:dyDescent="0.25">
      <c r="A129" s="88" t="s">
        <v>52</v>
      </c>
      <c r="B129" s="188"/>
      <c r="C129" s="98">
        <v>5148</v>
      </c>
      <c r="D129" s="98">
        <v>0</v>
      </c>
      <c r="E129" s="98">
        <v>0</v>
      </c>
      <c r="F129" s="98">
        <v>0</v>
      </c>
      <c r="G129" s="98">
        <v>0</v>
      </c>
      <c r="H129" s="98">
        <v>0</v>
      </c>
      <c r="I129" s="98">
        <v>0</v>
      </c>
      <c r="J129" s="99">
        <f t="shared" si="43"/>
        <v>5148</v>
      </c>
    </row>
    <row r="130" spans="1:10" x14ac:dyDescent="0.25">
      <c r="A130" s="147" t="s">
        <v>57</v>
      </c>
      <c r="B130" s="187"/>
      <c r="C130" s="98">
        <v>0</v>
      </c>
      <c r="D130" s="98">
        <v>0</v>
      </c>
      <c r="E130" s="98">
        <v>0</v>
      </c>
      <c r="F130" s="98">
        <v>0</v>
      </c>
      <c r="G130" s="98">
        <v>0</v>
      </c>
      <c r="H130" s="98">
        <v>0</v>
      </c>
      <c r="I130" s="98">
        <v>0</v>
      </c>
      <c r="J130" s="99">
        <f t="shared" si="43"/>
        <v>0</v>
      </c>
    </row>
    <row r="131" spans="1:10" ht="31.5" x14ac:dyDescent="0.25">
      <c r="A131" s="147" t="s">
        <v>54</v>
      </c>
      <c r="B131" s="187"/>
      <c r="C131" s="193">
        <v>0</v>
      </c>
      <c r="D131" s="193">
        <v>0</v>
      </c>
      <c r="E131" s="193">
        <v>0</v>
      </c>
      <c r="F131" s="193">
        <v>0</v>
      </c>
      <c r="G131" s="193">
        <v>0</v>
      </c>
      <c r="H131" s="193">
        <v>0</v>
      </c>
      <c r="I131" s="193">
        <v>0</v>
      </c>
      <c r="J131" s="99">
        <f t="shared" si="43"/>
        <v>0</v>
      </c>
    </row>
    <row r="132" spans="1:10" x14ac:dyDescent="0.25">
      <c r="A132" s="147" t="s">
        <v>55</v>
      </c>
      <c r="B132" s="187"/>
      <c r="C132" s="193">
        <v>0</v>
      </c>
      <c r="D132" s="193">
        <v>0</v>
      </c>
      <c r="E132" s="193">
        <v>0</v>
      </c>
      <c r="F132" s="193">
        <v>0</v>
      </c>
      <c r="G132" s="193">
        <v>0</v>
      </c>
      <c r="H132" s="193">
        <v>0</v>
      </c>
      <c r="I132" s="193">
        <v>0</v>
      </c>
      <c r="J132" s="99">
        <f t="shared" si="43"/>
        <v>0</v>
      </c>
    </row>
    <row r="133" spans="1:10" ht="31.5" x14ac:dyDescent="0.25">
      <c r="A133" s="158" t="s">
        <v>267</v>
      </c>
      <c r="B133" s="194"/>
      <c r="C133" s="195">
        <f>C134</f>
        <v>93423.1</v>
      </c>
      <c r="D133" s="195">
        <f t="shared" ref="D133:J133" si="52">D134</f>
        <v>130792.34</v>
      </c>
      <c r="E133" s="195">
        <f t="shared" si="52"/>
        <v>130792.34</v>
      </c>
      <c r="F133" s="195">
        <f t="shared" si="52"/>
        <v>143871.57399999999</v>
      </c>
      <c r="G133" s="195">
        <f t="shared" si="52"/>
        <v>158258.73140000002</v>
      </c>
      <c r="H133" s="195">
        <f t="shared" si="52"/>
        <v>174084.60454000003</v>
      </c>
      <c r="I133" s="195">
        <f t="shared" si="52"/>
        <v>191493.06499400004</v>
      </c>
      <c r="J133" s="196">
        <f t="shared" si="52"/>
        <v>1022715.7549340002</v>
      </c>
    </row>
    <row r="134" spans="1:10" x14ac:dyDescent="0.25">
      <c r="A134" s="152" t="s">
        <v>276</v>
      </c>
      <c r="B134" s="190" t="s">
        <v>250</v>
      </c>
      <c r="C134" s="191">
        <f>C135+C136+C139+C140</f>
        <v>93423.1</v>
      </c>
      <c r="D134" s="191">
        <f t="shared" ref="D134:I134" si="53">D135+D136+D139+D140</f>
        <v>130792.34</v>
      </c>
      <c r="E134" s="191">
        <f t="shared" si="53"/>
        <v>130792.34</v>
      </c>
      <c r="F134" s="191">
        <f t="shared" si="53"/>
        <v>143871.57399999999</v>
      </c>
      <c r="G134" s="191">
        <f t="shared" si="53"/>
        <v>158258.73140000002</v>
      </c>
      <c r="H134" s="191">
        <f t="shared" si="53"/>
        <v>174084.60454000003</v>
      </c>
      <c r="I134" s="191">
        <f t="shared" si="53"/>
        <v>191493.06499400004</v>
      </c>
      <c r="J134" s="192">
        <f>SUM(C134:I134)</f>
        <v>1022715.7549340002</v>
      </c>
    </row>
    <row r="135" spans="1:10" x14ac:dyDescent="0.25">
      <c r="A135" s="147" t="s">
        <v>51</v>
      </c>
      <c r="B135" s="187"/>
      <c r="C135" s="98">
        <v>0</v>
      </c>
      <c r="D135" s="98">
        <v>0</v>
      </c>
      <c r="E135" s="98">
        <v>0</v>
      </c>
      <c r="F135" s="98">
        <v>0</v>
      </c>
      <c r="G135" s="98">
        <v>0</v>
      </c>
      <c r="H135" s="98">
        <v>0</v>
      </c>
      <c r="I135" s="98">
        <v>0</v>
      </c>
      <c r="J135" s="99">
        <f t="shared" ref="J135:J140" si="54">SUM(C135:I135)</f>
        <v>0</v>
      </c>
    </row>
    <row r="136" spans="1:10" ht="31.5" x14ac:dyDescent="0.25">
      <c r="A136" s="147" t="s">
        <v>56</v>
      </c>
      <c r="B136" s="187"/>
      <c r="C136" s="98">
        <f>C137+C138</f>
        <v>93423.1</v>
      </c>
      <c r="D136" s="98">
        <f t="shared" ref="D136:I136" si="55">D137+D138</f>
        <v>130792.34</v>
      </c>
      <c r="E136" s="98">
        <f t="shared" si="55"/>
        <v>130792.34</v>
      </c>
      <c r="F136" s="98">
        <f t="shared" si="55"/>
        <v>143871.57399999999</v>
      </c>
      <c r="G136" s="98">
        <f t="shared" si="55"/>
        <v>158258.73140000002</v>
      </c>
      <c r="H136" s="98">
        <f t="shared" si="55"/>
        <v>174084.60454000003</v>
      </c>
      <c r="I136" s="98">
        <f t="shared" si="55"/>
        <v>191493.06499400004</v>
      </c>
      <c r="J136" s="99">
        <f t="shared" si="54"/>
        <v>1022715.7549340002</v>
      </c>
    </row>
    <row r="137" spans="1:10" x14ac:dyDescent="0.25">
      <c r="A137" s="88" t="s">
        <v>52</v>
      </c>
      <c r="B137" s="188"/>
      <c r="C137" s="98">
        <v>93423.1</v>
      </c>
      <c r="D137" s="98">
        <v>130792.34</v>
      </c>
      <c r="E137" s="98">
        <v>130792.34</v>
      </c>
      <c r="F137" s="98">
        <v>143871.57399999999</v>
      </c>
      <c r="G137" s="98">
        <v>158258.73140000002</v>
      </c>
      <c r="H137" s="98">
        <v>174084.60454000003</v>
      </c>
      <c r="I137" s="98">
        <v>191493.06499400004</v>
      </c>
      <c r="J137" s="99">
        <f t="shared" si="54"/>
        <v>1022715.7549340002</v>
      </c>
    </row>
    <row r="138" spans="1:10" x14ac:dyDescent="0.25">
      <c r="A138" s="147" t="s">
        <v>57</v>
      </c>
      <c r="B138" s="187"/>
      <c r="C138" s="98">
        <v>0</v>
      </c>
      <c r="D138" s="98">
        <v>0</v>
      </c>
      <c r="E138" s="98">
        <v>0</v>
      </c>
      <c r="F138" s="98">
        <v>0</v>
      </c>
      <c r="G138" s="98">
        <v>0</v>
      </c>
      <c r="H138" s="98">
        <v>0</v>
      </c>
      <c r="I138" s="98">
        <v>0</v>
      </c>
      <c r="J138" s="99">
        <f t="shared" si="54"/>
        <v>0</v>
      </c>
    </row>
    <row r="139" spans="1:10" ht="31.5" x14ac:dyDescent="0.25">
      <c r="A139" s="147" t="s">
        <v>54</v>
      </c>
      <c r="B139" s="187"/>
      <c r="C139" s="98">
        <v>0</v>
      </c>
      <c r="D139" s="98">
        <v>0</v>
      </c>
      <c r="E139" s="98">
        <v>0</v>
      </c>
      <c r="F139" s="98">
        <v>0</v>
      </c>
      <c r="G139" s="98">
        <v>0</v>
      </c>
      <c r="H139" s="98">
        <v>0</v>
      </c>
      <c r="I139" s="98">
        <v>0</v>
      </c>
      <c r="J139" s="99">
        <f t="shared" si="54"/>
        <v>0</v>
      </c>
    </row>
    <row r="140" spans="1:10" x14ac:dyDescent="0.25">
      <c r="A140" s="147" t="s">
        <v>55</v>
      </c>
      <c r="B140" s="187"/>
      <c r="C140" s="193">
        <v>0</v>
      </c>
      <c r="D140" s="193">
        <v>0</v>
      </c>
      <c r="E140" s="193">
        <v>0</v>
      </c>
      <c r="F140" s="193">
        <v>0</v>
      </c>
      <c r="G140" s="193">
        <v>0</v>
      </c>
      <c r="H140" s="193">
        <v>0</v>
      </c>
      <c r="I140" s="193">
        <v>0</v>
      </c>
      <c r="J140" s="99">
        <f t="shared" si="54"/>
        <v>0</v>
      </c>
    </row>
    <row r="141" spans="1:10" s="134" customFormat="1" ht="30" customHeight="1" x14ac:dyDescent="0.25">
      <c r="A141" s="131" t="s">
        <v>71</v>
      </c>
      <c r="B141" s="131" t="s">
        <v>68</v>
      </c>
      <c r="C141" s="132">
        <f>C142+C143+C146+C147</f>
        <v>529211</v>
      </c>
      <c r="D141" s="132">
        <f t="shared" ref="D141:I141" si="56">D142+D143+D146+D147</f>
        <v>391930</v>
      </c>
      <c r="E141" s="132">
        <f t="shared" si="56"/>
        <v>390989</v>
      </c>
      <c r="F141" s="132">
        <f t="shared" si="56"/>
        <v>398330</v>
      </c>
      <c r="G141" s="132">
        <f t="shared" si="56"/>
        <v>405965</v>
      </c>
      <c r="H141" s="132">
        <f t="shared" si="56"/>
        <v>413906</v>
      </c>
      <c r="I141" s="132">
        <f t="shared" si="56"/>
        <v>422163</v>
      </c>
      <c r="J141" s="132">
        <f t="shared" si="2"/>
        <v>2952494</v>
      </c>
    </row>
    <row r="142" spans="1:10" x14ac:dyDescent="0.25">
      <c r="A142" s="101" t="s">
        <v>51</v>
      </c>
      <c r="B142" s="108"/>
      <c r="C142" s="102">
        <f t="shared" ref="C142:I147" si="57">C149+C177</f>
        <v>0</v>
      </c>
      <c r="D142" s="102">
        <f t="shared" si="57"/>
        <v>0</v>
      </c>
      <c r="E142" s="102">
        <f t="shared" si="57"/>
        <v>0</v>
      </c>
      <c r="F142" s="102">
        <f t="shared" si="57"/>
        <v>0</v>
      </c>
      <c r="G142" s="102">
        <f t="shared" si="57"/>
        <v>0</v>
      </c>
      <c r="H142" s="102">
        <f t="shared" si="57"/>
        <v>0</v>
      </c>
      <c r="I142" s="102">
        <f t="shared" si="57"/>
        <v>0</v>
      </c>
      <c r="J142" s="102">
        <f t="shared" si="2"/>
        <v>0</v>
      </c>
    </row>
    <row r="143" spans="1:10" ht="31.5" x14ac:dyDescent="0.25">
      <c r="A143" s="101" t="s">
        <v>56</v>
      </c>
      <c r="B143" s="97"/>
      <c r="C143" s="102">
        <f>C150+C178</f>
        <v>529211</v>
      </c>
      <c r="D143" s="102">
        <f t="shared" si="57"/>
        <v>391930</v>
      </c>
      <c r="E143" s="102">
        <f t="shared" si="57"/>
        <v>390989</v>
      </c>
      <c r="F143" s="102">
        <f t="shared" si="57"/>
        <v>398330</v>
      </c>
      <c r="G143" s="102">
        <f t="shared" si="57"/>
        <v>405965</v>
      </c>
      <c r="H143" s="102">
        <f t="shared" si="57"/>
        <v>413906</v>
      </c>
      <c r="I143" s="102">
        <f t="shared" si="57"/>
        <v>422163</v>
      </c>
      <c r="J143" s="102">
        <f>C143+D143+E143+F143+G143+H143+I143</f>
        <v>2952494</v>
      </c>
    </row>
    <row r="144" spans="1:10" x14ac:dyDescent="0.25">
      <c r="A144" s="101" t="s">
        <v>52</v>
      </c>
      <c r="B144" s="108"/>
      <c r="C144" s="102">
        <f t="shared" si="57"/>
        <v>529211</v>
      </c>
      <c r="D144" s="102">
        <f t="shared" si="57"/>
        <v>391930</v>
      </c>
      <c r="E144" s="102">
        <f t="shared" si="57"/>
        <v>390989</v>
      </c>
      <c r="F144" s="102">
        <f t="shared" si="57"/>
        <v>398330</v>
      </c>
      <c r="G144" s="102">
        <f t="shared" si="57"/>
        <v>405965</v>
      </c>
      <c r="H144" s="102">
        <f t="shared" si="57"/>
        <v>413906</v>
      </c>
      <c r="I144" s="102">
        <f t="shared" si="57"/>
        <v>422163</v>
      </c>
      <c r="J144" s="102">
        <f>C144+D144+E144+F144+G144+H144+I144</f>
        <v>2952494</v>
      </c>
    </row>
    <row r="145" spans="1:10" x14ac:dyDescent="0.25">
      <c r="A145" s="101" t="s">
        <v>57</v>
      </c>
      <c r="B145" s="108"/>
      <c r="C145" s="102">
        <f t="shared" si="57"/>
        <v>0</v>
      </c>
      <c r="D145" s="102">
        <f t="shared" si="57"/>
        <v>0</v>
      </c>
      <c r="E145" s="102">
        <f t="shared" si="57"/>
        <v>0</v>
      </c>
      <c r="F145" s="102">
        <f t="shared" si="57"/>
        <v>0</v>
      </c>
      <c r="G145" s="102">
        <f t="shared" si="57"/>
        <v>0</v>
      </c>
      <c r="H145" s="102">
        <f t="shared" si="57"/>
        <v>0</v>
      </c>
      <c r="I145" s="102">
        <f t="shared" si="57"/>
        <v>0</v>
      </c>
      <c r="J145" s="102">
        <f t="shared" si="2"/>
        <v>0</v>
      </c>
    </row>
    <row r="146" spans="1:10" ht="31.5" x14ac:dyDescent="0.25">
      <c r="A146" s="101" t="s">
        <v>54</v>
      </c>
      <c r="B146" s="108"/>
      <c r="C146" s="102">
        <f t="shared" si="57"/>
        <v>0</v>
      </c>
      <c r="D146" s="102">
        <f t="shared" si="57"/>
        <v>0</v>
      </c>
      <c r="E146" s="102">
        <f t="shared" si="57"/>
        <v>0</v>
      </c>
      <c r="F146" s="102">
        <f t="shared" si="57"/>
        <v>0</v>
      </c>
      <c r="G146" s="102">
        <f t="shared" si="57"/>
        <v>0</v>
      </c>
      <c r="H146" s="102">
        <f t="shared" si="57"/>
        <v>0</v>
      </c>
      <c r="I146" s="102">
        <f t="shared" si="57"/>
        <v>0</v>
      </c>
      <c r="J146" s="102">
        <f t="shared" si="2"/>
        <v>0</v>
      </c>
    </row>
    <row r="147" spans="1:10" x14ac:dyDescent="0.25">
      <c r="A147" s="101" t="s">
        <v>55</v>
      </c>
      <c r="B147" s="108"/>
      <c r="C147" s="102">
        <f t="shared" si="57"/>
        <v>0</v>
      </c>
      <c r="D147" s="102">
        <f t="shared" si="57"/>
        <v>0</v>
      </c>
      <c r="E147" s="102">
        <f t="shared" si="57"/>
        <v>0</v>
      </c>
      <c r="F147" s="102">
        <f t="shared" si="57"/>
        <v>0</v>
      </c>
      <c r="G147" s="102">
        <f t="shared" si="57"/>
        <v>0</v>
      </c>
      <c r="H147" s="102">
        <f t="shared" si="57"/>
        <v>0</v>
      </c>
      <c r="I147" s="102">
        <f t="shared" si="57"/>
        <v>0</v>
      </c>
      <c r="J147" s="102">
        <f t="shared" si="2"/>
        <v>0</v>
      </c>
    </row>
    <row r="148" spans="1:10" s="107" customFormat="1" ht="30" customHeight="1" x14ac:dyDescent="0.25">
      <c r="A148" s="100" t="s">
        <v>281</v>
      </c>
      <c r="B148" s="112" t="s">
        <v>68</v>
      </c>
      <c r="C148" s="95">
        <f>C149+C150+C151+C152+C153+C154</f>
        <v>527050</v>
      </c>
      <c r="D148" s="95">
        <f t="shared" ref="D148:I148" si="58">D149+D150+D151+D152+D153+D154</f>
        <v>214914</v>
      </c>
      <c r="E148" s="95">
        <f t="shared" si="58"/>
        <v>214914</v>
      </c>
      <c r="F148" s="95">
        <f t="shared" si="58"/>
        <v>214914</v>
      </c>
      <c r="G148" s="95">
        <f t="shared" si="58"/>
        <v>214914</v>
      </c>
      <c r="H148" s="95">
        <f t="shared" si="58"/>
        <v>214914</v>
      </c>
      <c r="I148" s="95">
        <f t="shared" si="58"/>
        <v>214914</v>
      </c>
      <c r="J148" s="111">
        <f>C148+D148+E148+F148+G148+H148+I148</f>
        <v>1816534</v>
      </c>
    </row>
    <row r="149" spans="1:10" x14ac:dyDescent="0.25">
      <c r="A149" s="101" t="s">
        <v>51</v>
      </c>
      <c r="B149" s="97"/>
      <c r="C149" s="96">
        <f>C156+C163+C170</f>
        <v>0</v>
      </c>
      <c r="D149" s="96">
        <f t="shared" ref="D149:I149" si="59">D156+D163+D170</f>
        <v>0</v>
      </c>
      <c r="E149" s="96">
        <f t="shared" si="59"/>
        <v>0</v>
      </c>
      <c r="F149" s="96">
        <f t="shared" si="59"/>
        <v>0</v>
      </c>
      <c r="G149" s="96">
        <f t="shared" si="59"/>
        <v>0</v>
      </c>
      <c r="H149" s="96">
        <f t="shared" si="59"/>
        <v>0</v>
      </c>
      <c r="I149" s="96">
        <f t="shared" si="59"/>
        <v>0</v>
      </c>
      <c r="J149" s="102">
        <f t="shared" si="2"/>
        <v>0</v>
      </c>
    </row>
    <row r="150" spans="1:10" ht="31.5" x14ac:dyDescent="0.25">
      <c r="A150" s="101" t="s">
        <v>56</v>
      </c>
      <c r="B150" s="97"/>
      <c r="C150" s="96">
        <f>C157+C164+C171</f>
        <v>263525</v>
      </c>
      <c r="D150" s="96">
        <f t="shared" ref="D150:I150" si="60">D157+D164+D171</f>
        <v>107457</v>
      </c>
      <c r="E150" s="96">
        <f t="shared" si="60"/>
        <v>107457</v>
      </c>
      <c r="F150" s="96">
        <f t="shared" si="60"/>
        <v>107457</v>
      </c>
      <c r="G150" s="96">
        <f t="shared" si="60"/>
        <v>107457</v>
      </c>
      <c r="H150" s="96">
        <f t="shared" si="60"/>
        <v>107457</v>
      </c>
      <c r="I150" s="96">
        <f t="shared" si="60"/>
        <v>107457</v>
      </c>
      <c r="J150" s="102">
        <f t="shared" si="2"/>
        <v>908267</v>
      </c>
    </row>
    <row r="151" spans="1:10" x14ac:dyDescent="0.25">
      <c r="A151" s="101" t="s">
        <v>52</v>
      </c>
      <c r="B151" s="108"/>
      <c r="C151" s="96">
        <f>C158+C165+C172</f>
        <v>263525</v>
      </c>
      <c r="D151" s="96">
        <f t="shared" ref="D151:I151" si="61">D158+D165+D172</f>
        <v>107457</v>
      </c>
      <c r="E151" s="96">
        <f t="shared" si="61"/>
        <v>107457</v>
      </c>
      <c r="F151" s="96">
        <f t="shared" si="61"/>
        <v>107457</v>
      </c>
      <c r="G151" s="96">
        <f t="shared" si="61"/>
        <v>107457</v>
      </c>
      <c r="H151" s="96">
        <f t="shared" si="61"/>
        <v>107457</v>
      </c>
      <c r="I151" s="96">
        <f t="shared" si="61"/>
        <v>107457</v>
      </c>
      <c r="J151" s="102">
        <f t="shared" si="2"/>
        <v>908267</v>
      </c>
    </row>
    <row r="152" spans="1:10" x14ac:dyDescent="0.25">
      <c r="A152" s="101" t="s">
        <v>57</v>
      </c>
      <c r="B152" s="97"/>
      <c r="C152" s="96">
        <f t="shared" ref="C152:I152" si="62">C159+C166+C173</f>
        <v>0</v>
      </c>
      <c r="D152" s="96">
        <f t="shared" si="62"/>
        <v>0</v>
      </c>
      <c r="E152" s="96">
        <f t="shared" si="62"/>
        <v>0</v>
      </c>
      <c r="F152" s="96">
        <f t="shared" si="62"/>
        <v>0</v>
      </c>
      <c r="G152" s="96">
        <f t="shared" si="62"/>
        <v>0</v>
      </c>
      <c r="H152" s="96">
        <f t="shared" si="62"/>
        <v>0</v>
      </c>
      <c r="I152" s="96">
        <f t="shared" si="62"/>
        <v>0</v>
      </c>
      <c r="J152" s="102">
        <f t="shared" si="2"/>
        <v>0</v>
      </c>
    </row>
    <row r="153" spans="1:10" ht="31.5" x14ac:dyDescent="0.25">
      <c r="A153" s="101" t="s">
        <v>54</v>
      </c>
      <c r="B153" s="97"/>
      <c r="C153" s="96">
        <f t="shared" ref="C153:I153" si="63">C160+C167+C174</f>
        <v>0</v>
      </c>
      <c r="D153" s="96">
        <f t="shared" si="63"/>
        <v>0</v>
      </c>
      <c r="E153" s="96">
        <f t="shared" si="63"/>
        <v>0</v>
      </c>
      <c r="F153" s="96">
        <f t="shared" si="63"/>
        <v>0</v>
      </c>
      <c r="G153" s="96">
        <f t="shared" si="63"/>
        <v>0</v>
      </c>
      <c r="H153" s="96">
        <f t="shared" si="63"/>
        <v>0</v>
      </c>
      <c r="I153" s="96">
        <f t="shared" si="63"/>
        <v>0</v>
      </c>
      <c r="J153" s="102">
        <f t="shared" si="2"/>
        <v>0</v>
      </c>
    </row>
    <row r="154" spans="1:10" x14ac:dyDescent="0.25">
      <c r="A154" s="101" t="s">
        <v>55</v>
      </c>
      <c r="B154" s="97"/>
      <c r="C154" s="96">
        <f t="shared" ref="C154:I154" si="64">C161+C168+C175</f>
        <v>0</v>
      </c>
      <c r="D154" s="96">
        <f t="shared" si="64"/>
        <v>0</v>
      </c>
      <c r="E154" s="96">
        <f t="shared" si="64"/>
        <v>0</v>
      </c>
      <c r="F154" s="96">
        <f t="shared" si="64"/>
        <v>0</v>
      </c>
      <c r="G154" s="96">
        <f t="shared" si="64"/>
        <v>0</v>
      </c>
      <c r="H154" s="96">
        <f t="shared" si="64"/>
        <v>0</v>
      </c>
      <c r="I154" s="96">
        <f t="shared" si="64"/>
        <v>0</v>
      </c>
      <c r="J154" s="102">
        <f t="shared" si="2"/>
        <v>0</v>
      </c>
    </row>
    <row r="155" spans="1:10" s="107" customFormat="1" ht="47.25" x14ac:dyDescent="0.25">
      <c r="A155" s="100" t="s">
        <v>82</v>
      </c>
      <c r="B155" s="112" t="s">
        <v>68</v>
      </c>
      <c r="C155" s="95">
        <f>C156+C157+C160+C161</f>
        <v>240268</v>
      </c>
      <c r="D155" s="95">
        <f t="shared" ref="D155:I155" si="65">D156+D157+D160+D161</f>
        <v>100000</v>
      </c>
      <c r="E155" s="95">
        <f t="shared" si="65"/>
        <v>100000</v>
      </c>
      <c r="F155" s="95">
        <f t="shared" si="65"/>
        <v>100000</v>
      </c>
      <c r="G155" s="95">
        <f t="shared" si="65"/>
        <v>100000</v>
      </c>
      <c r="H155" s="95">
        <f t="shared" si="65"/>
        <v>100000</v>
      </c>
      <c r="I155" s="95">
        <f t="shared" si="65"/>
        <v>100000</v>
      </c>
      <c r="J155" s="111">
        <f t="shared" si="2"/>
        <v>840268</v>
      </c>
    </row>
    <row r="156" spans="1:10" x14ac:dyDescent="0.25">
      <c r="A156" s="101" t="s">
        <v>51</v>
      </c>
      <c r="B156" s="97"/>
      <c r="C156" s="96">
        <v>0</v>
      </c>
      <c r="D156" s="96">
        <v>0</v>
      </c>
      <c r="E156" s="96">
        <v>0</v>
      </c>
      <c r="F156" s="96">
        <v>0</v>
      </c>
      <c r="G156" s="96">
        <v>0</v>
      </c>
      <c r="H156" s="96">
        <v>0</v>
      </c>
      <c r="I156" s="96">
        <v>0</v>
      </c>
      <c r="J156" s="102">
        <f t="shared" si="2"/>
        <v>0</v>
      </c>
    </row>
    <row r="157" spans="1:10" ht="31.5" x14ac:dyDescent="0.25">
      <c r="A157" s="101" t="s">
        <v>56</v>
      </c>
      <c r="B157" s="97"/>
      <c r="C157" s="96">
        <f>C158+C159</f>
        <v>240268</v>
      </c>
      <c r="D157" s="96">
        <f t="shared" ref="D157:I157" si="66">D158+D159</f>
        <v>100000</v>
      </c>
      <c r="E157" s="96">
        <f t="shared" si="66"/>
        <v>100000</v>
      </c>
      <c r="F157" s="96">
        <f t="shared" si="66"/>
        <v>100000</v>
      </c>
      <c r="G157" s="96">
        <f t="shared" si="66"/>
        <v>100000</v>
      </c>
      <c r="H157" s="96">
        <f t="shared" si="66"/>
        <v>100000</v>
      </c>
      <c r="I157" s="96">
        <f t="shared" si="66"/>
        <v>100000</v>
      </c>
      <c r="J157" s="102">
        <f t="shared" si="2"/>
        <v>840268</v>
      </c>
    </row>
    <row r="158" spans="1:10" x14ac:dyDescent="0.25">
      <c r="A158" s="101" t="s">
        <v>52</v>
      </c>
      <c r="B158" s="97"/>
      <c r="C158" s="96">
        <v>240268</v>
      </c>
      <c r="D158" s="96">
        <v>100000</v>
      </c>
      <c r="E158" s="96">
        <v>100000</v>
      </c>
      <c r="F158" s="96">
        <v>100000</v>
      </c>
      <c r="G158" s="96">
        <v>100000</v>
      </c>
      <c r="H158" s="96">
        <v>100000</v>
      </c>
      <c r="I158" s="96">
        <v>100000</v>
      </c>
      <c r="J158" s="102">
        <f t="shared" si="2"/>
        <v>840268</v>
      </c>
    </row>
    <row r="159" spans="1:10" x14ac:dyDescent="0.25">
      <c r="A159" s="101" t="s">
        <v>57</v>
      </c>
      <c r="B159" s="97"/>
      <c r="C159" s="96">
        <v>0</v>
      </c>
      <c r="D159" s="96">
        <v>0</v>
      </c>
      <c r="E159" s="96">
        <v>0</v>
      </c>
      <c r="F159" s="96">
        <v>0</v>
      </c>
      <c r="G159" s="96">
        <v>0</v>
      </c>
      <c r="H159" s="96">
        <v>0</v>
      </c>
      <c r="I159" s="96">
        <v>0</v>
      </c>
      <c r="J159" s="102">
        <f t="shared" si="2"/>
        <v>0</v>
      </c>
    </row>
    <row r="160" spans="1:10" ht="31.5" x14ac:dyDescent="0.25">
      <c r="A160" s="101" t="s">
        <v>54</v>
      </c>
      <c r="B160" s="97"/>
      <c r="C160" s="96">
        <v>0</v>
      </c>
      <c r="D160" s="96">
        <v>0</v>
      </c>
      <c r="E160" s="96">
        <v>0</v>
      </c>
      <c r="F160" s="96">
        <v>0</v>
      </c>
      <c r="G160" s="96">
        <v>0</v>
      </c>
      <c r="H160" s="96">
        <v>0</v>
      </c>
      <c r="I160" s="96">
        <v>0</v>
      </c>
      <c r="J160" s="102">
        <f t="shared" si="2"/>
        <v>0</v>
      </c>
    </row>
    <row r="161" spans="1:10" x14ac:dyDescent="0.25">
      <c r="A161" s="101" t="s">
        <v>55</v>
      </c>
      <c r="B161" s="97"/>
      <c r="C161" s="96">
        <v>0</v>
      </c>
      <c r="D161" s="96">
        <v>0</v>
      </c>
      <c r="E161" s="96">
        <v>0</v>
      </c>
      <c r="F161" s="96">
        <v>0</v>
      </c>
      <c r="G161" s="96">
        <v>0</v>
      </c>
      <c r="H161" s="96">
        <v>0</v>
      </c>
      <c r="I161" s="96">
        <v>0</v>
      </c>
      <c r="J161" s="102">
        <f t="shared" si="2"/>
        <v>0</v>
      </c>
    </row>
    <row r="162" spans="1:10" ht="47.25" x14ac:dyDescent="0.25">
      <c r="A162" s="100" t="s">
        <v>81</v>
      </c>
      <c r="B162" s="108" t="s">
        <v>68</v>
      </c>
      <c r="C162" s="95">
        <f>C163+C164+C167+C168</f>
        <v>7457</v>
      </c>
      <c r="D162" s="95">
        <f t="shared" ref="D162:I162" si="67">D163+D164+D167+D168</f>
        <v>7457</v>
      </c>
      <c r="E162" s="95">
        <f t="shared" si="67"/>
        <v>7457</v>
      </c>
      <c r="F162" s="95">
        <f t="shared" si="67"/>
        <v>7457</v>
      </c>
      <c r="G162" s="95">
        <f t="shared" si="67"/>
        <v>7457</v>
      </c>
      <c r="H162" s="95">
        <f t="shared" si="67"/>
        <v>7457</v>
      </c>
      <c r="I162" s="95">
        <f t="shared" si="67"/>
        <v>7457</v>
      </c>
      <c r="J162" s="111">
        <f t="shared" si="2"/>
        <v>52199</v>
      </c>
    </row>
    <row r="163" spans="1:10" x14ac:dyDescent="0.25">
      <c r="A163" s="101" t="s">
        <v>51</v>
      </c>
      <c r="B163" s="97"/>
      <c r="C163" s="96">
        <v>0</v>
      </c>
      <c r="D163" s="96">
        <v>0</v>
      </c>
      <c r="E163" s="96">
        <v>0</v>
      </c>
      <c r="F163" s="96">
        <v>0</v>
      </c>
      <c r="G163" s="96">
        <v>0</v>
      </c>
      <c r="H163" s="96">
        <v>0</v>
      </c>
      <c r="I163" s="96">
        <v>0</v>
      </c>
      <c r="J163" s="102">
        <f t="shared" si="2"/>
        <v>0</v>
      </c>
    </row>
    <row r="164" spans="1:10" ht="31.5" x14ac:dyDescent="0.25">
      <c r="A164" s="101" t="s">
        <v>56</v>
      </c>
      <c r="B164" s="97"/>
      <c r="C164" s="96">
        <f>C165+C166</f>
        <v>7457</v>
      </c>
      <c r="D164" s="96">
        <f t="shared" ref="D164:I164" si="68">D165+D166</f>
        <v>7457</v>
      </c>
      <c r="E164" s="96">
        <f t="shared" si="68"/>
        <v>7457</v>
      </c>
      <c r="F164" s="96">
        <f t="shared" si="68"/>
        <v>7457</v>
      </c>
      <c r="G164" s="96">
        <f t="shared" si="68"/>
        <v>7457</v>
      </c>
      <c r="H164" s="96">
        <f t="shared" si="68"/>
        <v>7457</v>
      </c>
      <c r="I164" s="96">
        <f t="shared" si="68"/>
        <v>7457</v>
      </c>
      <c r="J164" s="102">
        <f t="shared" si="2"/>
        <v>52199</v>
      </c>
    </row>
    <row r="165" spans="1:10" x14ac:dyDescent="0.25">
      <c r="A165" s="101" t="s">
        <v>52</v>
      </c>
      <c r="B165" s="97"/>
      <c r="C165" s="96">
        <v>7457</v>
      </c>
      <c r="D165" s="96">
        <v>7457</v>
      </c>
      <c r="E165" s="96">
        <v>7457</v>
      </c>
      <c r="F165" s="96">
        <v>7457</v>
      </c>
      <c r="G165" s="96">
        <v>7457</v>
      </c>
      <c r="H165" s="96">
        <v>7457</v>
      </c>
      <c r="I165" s="96">
        <v>7457</v>
      </c>
      <c r="J165" s="102">
        <f t="shared" si="2"/>
        <v>52199</v>
      </c>
    </row>
    <row r="166" spans="1:10" x14ac:dyDescent="0.25">
      <c r="A166" s="101" t="s">
        <v>57</v>
      </c>
      <c r="B166" s="97"/>
      <c r="C166" s="96">
        <v>0</v>
      </c>
      <c r="D166" s="96">
        <v>0</v>
      </c>
      <c r="E166" s="96">
        <v>0</v>
      </c>
      <c r="F166" s="96">
        <v>0</v>
      </c>
      <c r="G166" s="96">
        <v>0</v>
      </c>
      <c r="H166" s="96">
        <v>0</v>
      </c>
      <c r="I166" s="96">
        <v>0</v>
      </c>
      <c r="J166" s="102">
        <f t="shared" si="2"/>
        <v>0</v>
      </c>
    </row>
    <row r="167" spans="1:10" ht="31.5" x14ac:dyDescent="0.25">
      <c r="A167" s="101" t="s">
        <v>54</v>
      </c>
      <c r="B167" s="97"/>
      <c r="C167" s="96">
        <v>0</v>
      </c>
      <c r="D167" s="96">
        <v>0</v>
      </c>
      <c r="E167" s="96">
        <v>0</v>
      </c>
      <c r="F167" s="96">
        <v>0</v>
      </c>
      <c r="G167" s="96">
        <v>0</v>
      </c>
      <c r="H167" s="96">
        <v>0</v>
      </c>
      <c r="I167" s="96">
        <v>0</v>
      </c>
      <c r="J167" s="102">
        <f t="shared" si="2"/>
        <v>0</v>
      </c>
    </row>
    <row r="168" spans="1:10" x14ac:dyDescent="0.25">
      <c r="A168" s="101" t="s">
        <v>55</v>
      </c>
      <c r="B168" s="97"/>
      <c r="C168" s="96">
        <v>0</v>
      </c>
      <c r="D168" s="96">
        <v>0</v>
      </c>
      <c r="E168" s="96">
        <v>0</v>
      </c>
      <c r="F168" s="96">
        <v>0</v>
      </c>
      <c r="G168" s="96">
        <v>0</v>
      </c>
      <c r="H168" s="96">
        <v>0</v>
      </c>
      <c r="I168" s="96">
        <v>0</v>
      </c>
      <c r="J168" s="102">
        <f t="shared" si="2"/>
        <v>0</v>
      </c>
    </row>
    <row r="169" spans="1:10" s="107" customFormat="1" x14ac:dyDescent="0.25">
      <c r="A169" s="103" t="s">
        <v>87</v>
      </c>
      <c r="B169" s="94"/>
      <c r="C169" s="95">
        <f>C170+C171+C173+C174+C175</f>
        <v>15800</v>
      </c>
      <c r="D169" s="95">
        <f t="shared" ref="D169:I169" si="69">D170+D171+D173+D174+D175</f>
        <v>0</v>
      </c>
      <c r="E169" s="95">
        <f t="shared" si="69"/>
        <v>0</v>
      </c>
      <c r="F169" s="95">
        <f t="shared" si="69"/>
        <v>0</v>
      </c>
      <c r="G169" s="95">
        <f t="shared" si="69"/>
        <v>0</v>
      </c>
      <c r="H169" s="95">
        <f t="shared" si="69"/>
        <v>0</v>
      </c>
      <c r="I169" s="95">
        <f t="shared" si="69"/>
        <v>0</v>
      </c>
      <c r="J169" s="111">
        <f t="shared" si="2"/>
        <v>15800</v>
      </c>
    </row>
    <row r="170" spans="1:10" x14ac:dyDescent="0.25">
      <c r="A170" s="101" t="s">
        <v>51</v>
      </c>
      <c r="B170" s="97"/>
      <c r="C170" s="96">
        <v>0</v>
      </c>
      <c r="D170" s="96">
        <v>0</v>
      </c>
      <c r="E170" s="96">
        <v>0</v>
      </c>
      <c r="F170" s="96">
        <v>0</v>
      </c>
      <c r="G170" s="96">
        <v>0</v>
      </c>
      <c r="H170" s="96">
        <v>0</v>
      </c>
      <c r="I170" s="96">
        <v>0</v>
      </c>
      <c r="J170" s="102">
        <f t="shared" si="2"/>
        <v>0</v>
      </c>
    </row>
    <row r="171" spans="1:10" ht="31.5" x14ac:dyDescent="0.25">
      <c r="A171" s="101" t="s">
        <v>56</v>
      </c>
      <c r="B171" s="97"/>
      <c r="C171" s="96">
        <f>C172+C173</f>
        <v>15800</v>
      </c>
      <c r="D171" s="96">
        <f t="shared" ref="D171:I171" si="70">D172+D173</f>
        <v>0</v>
      </c>
      <c r="E171" s="96">
        <f t="shared" si="70"/>
        <v>0</v>
      </c>
      <c r="F171" s="96">
        <f t="shared" si="70"/>
        <v>0</v>
      </c>
      <c r="G171" s="96">
        <f t="shared" si="70"/>
        <v>0</v>
      </c>
      <c r="H171" s="96">
        <f t="shared" si="70"/>
        <v>0</v>
      </c>
      <c r="I171" s="96">
        <f t="shared" si="70"/>
        <v>0</v>
      </c>
      <c r="J171" s="102">
        <f t="shared" si="2"/>
        <v>15800</v>
      </c>
    </row>
    <row r="172" spans="1:10" x14ac:dyDescent="0.25">
      <c r="A172" s="101" t="s">
        <v>52</v>
      </c>
      <c r="B172" s="97"/>
      <c r="C172" s="96">
        <v>15800</v>
      </c>
      <c r="D172" s="96">
        <v>0</v>
      </c>
      <c r="E172" s="96">
        <v>0</v>
      </c>
      <c r="F172" s="96">
        <v>0</v>
      </c>
      <c r="G172" s="96">
        <v>0</v>
      </c>
      <c r="H172" s="96">
        <v>0</v>
      </c>
      <c r="I172" s="96">
        <v>0</v>
      </c>
      <c r="J172" s="102">
        <f t="shared" si="2"/>
        <v>15800</v>
      </c>
    </row>
    <row r="173" spans="1:10" x14ac:dyDescent="0.25">
      <c r="A173" s="101" t="s">
        <v>57</v>
      </c>
      <c r="B173" s="97"/>
      <c r="C173" s="96">
        <v>0</v>
      </c>
      <c r="D173" s="96">
        <v>0</v>
      </c>
      <c r="E173" s="96">
        <v>0</v>
      </c>
      <c r="F173" s="96">
        <v>0</v>
      </c>
      <c r="G173" s="96">
        <v>0</v>
      </c>
      <c r="H173" s="96">
        <v>0</v>
      </c>
      <c r="I173" s="96">
        <v>0</v>
      </c>
      <c r="J173" s="102">
        <f t="shared" si="2"/>
        <v>0</v>
      </c>
    </row>
    <row r="174" spans="1:10" ht="31.5" x14ac:dyDescent="0.25">
      <c r="A174" s="101" t="s">
        <v>54</v>
      </c>
      <c r="B174" s="97"/>
      <c r="C174" s="96">
        <v>0</v>
      </c>
      <c r="D174" s="96">
        <v>0</v>
      </c>
      <c r="E174" s="96">
        <v>0</v>
      </c>
      <c r="F174" s="96">
        <v>0</v>
      </c>
      <c r="G174" s="96">
        <v>0</v>
      </c>
      <c r="H174" s="96">
        <v>0</v>
      </c>
      <c r="I174" s="96">
        <v>0</v>
      </c>
      <c r="J174" s="102">
        <f t="shared" si="2"/>
        <v>0</v>
      </c>
    </row>
    <row r="175" spans="1:10" x14ac:dyDescent="0.25">
      <c r="A175" s="101" t="s">
        <v>55</v>
      </c>
      <c r="B175" s="97"/>
      <c r="C175" s="96">
        <v>0</v>
      </c>
      <c r="D175" s="96">
        <v>0</v>
      </c>
      <c r="E175" s="96">
        <v>0</v>
      </c>
      <c r="F175" s="96">
        <v>0</v>
      </c>
      <c r="G175" s="96">
        <v>0</v>
      </c>
      <c r="H175" s="96">
        <v>0</v>
      </c>
      <c r="I175" s="96">
        <v>0</v>
      </c>
      <c r="J175" s="102">
        <f t="shared" si="2"/>
        <v>0</v>
      </c>
    </row>
    <row r="176" spans="1:10" s="107" customFormat="1" ht="47.25" x14ac:dyDescent="0.25">
      <c r="A176" s="100" t="s">
        <v>86</v>
      </c>
      <c r="B176" s="112" t="s">
        <v>68</v>
      </c>
      <c r="C176" s="95">
        <f>C177+C178+C181+C182</f>
        <v>265686</v>
      </c>
      <c r="D176" s="95">
        <f t="shared" ref="D176:I176" si="71">D177+D178+D181+D182</f>
        <v>284473</v>
      </c>
      <c r="E176" s="95">
        <f t="shared" si="71"/>
        <v>283532</v>
      </c>
      <c r="F176" s="95">
        <f t="shared" si="71"/>
        <v>290873</v>
      </c>
      <c r="G176" s="95">
        <f t="shared" si="71"/>
        <v>298508</v>
      </c>
      <c r="H176" s="95">
        <f t="shared" si="71"/>
        <v>306449</v>
      </c>
      <c r="I176" s="95">
        <f t="shared" si="71"/>
        <v>314706</v>
      </c>
      <c r="J176" s="111">
        <f t="shared" si="2"/>
        <v>2044227</v>
      </c>
    </row>
    <row r="177" spans="1:10" x14ac:dyDescent="0.25">
      <c r="A177" s="101" t="s">
        <v>51</v>
      </c>
      <c r="B177" s="97"/>
      <c r="C177" s="96">
        <f>C184+C191</f>
        <v>0</v>
      </c>
      <c r="D177" s="96">
        <f t="shared" ref="D177:I177" si="72">D184+D191</f>
        <v>0</v>
      </c>
      <c r="E177" s="96">
        <f t="shared" si="72"/>
        <v>0</v>
      </c>
      <c r="F177" s="96">
        <f t="shared" si="72"/>
        <v>0</v>
      </c>
      <c r="G177" s="96">
        <f t="shared" si="72"/>
        <v>0</v>
      </c>
      <c r="H177" s="96">
        <f t="shared" si="72"/>
        <v>0</v>
      </c>
      <c r="I177" s="96">
        <f t="shared" si="72"/>
        <v>0</v>
      </c>
      <c r="J177" s="102">
        <f t="shared" si="2"/>
        <v>0</v>
      </c>
    </row>
    <row r="178" spans="1:10" ht="31.5" x14ac:dyDescent="0.25">
      <c r="A178" s="101" t="s">
        <v>56</v>
      </c>
      <c r="B178" s="97"/>
      <c r="C178" s="96">
        <f>C179+C180</f>
        <v>265686</v>
      </c>
      <c r="D178" s="96">
        <f t="shared" ref="D178:I178" si="73">D179+D180</f>
        <v>284473</v>
      </c>
      <c r="E178" s="96">
        <f t="shared" si="73"/>
        <v>283532</v>
      </c>
      <c r="F178" s="96">
        <f t="shared" si="73"/>
        <v>290873</v>
      </c>
      <c r="G178" s="96">
        <f t="shared" si="73"/>
        <v>298508</v>
      </c>
      <c r="H178" s="96">
        <f t="shared" si="73"/>
        <v>306449</v>
      </c>
      <c r="I178" s="96">
        <f t="shared" si="73"/>
        <v>314706</v>
      </c>
      <c r="J178" s="102">
        <f t="shared" si="2"/>
        <v>2044227</v>
      </c>
    </row>
    <row r="179" spans="1:10" x14ac:dyDescent="0.25">
      <c r="A179" s="101" t="s">
        <v>52</v>
      </c>
      <c r="B179" s="97"/>
      <c r="C179" s="96">
        <f t="shared" ref="C179:I179" si="74">C186+C193</f>
        <v>265686</v>
      </c>
      <c r="D179" s="96">
        <f t="shared" si="74"/>
        <v>284473</v>
      </c>
      <c r="E179" s="96">
        <f t="shared" si="74"/>
        <v>283532</v>
      </c>
      <c r="F179" s="96">
        <f t="shared" si="74"/>
        <v>290873</v>
      </c>
      <c r="G179" s="96">
        <f t="shared" si="74"/>
        <v>298508</v>
      </c>
      <c r="H179" s="96">
        <f t="shared" si="74"/>
        <v>306449</v>
      </c>
      <c r="I179" s="96">
        <f t="shared" si="74"/>
        <v>314706</v>
      </c>
      <c r="J179" s="102">
        <f t="shared" si="2"/>
        <v>2044227</v>
      </c>
    </row>
    <row r="180" spans="1:10" x14ac:dyDescent="0.25">
      <c r="A180" s="101" t="s">
        <v>57</v>
      </c>
      <c r="B180" s="97"/>
      <c r="C180" s="96">
        <f t="shared" ref="C180:I180" si="75">C187+C194</f>
        <v>0</v>
      </c>
      <c r="D180" s="96">
        <f t="shared" si="75"/>
        <v>0</v>
      </c>
      <c r="E180" s="96">
        <f t="shared" si="75"/>
        <v>0</v>
      </c>
      <c r="F180" s="96">
        <f t="shared" si="75"/>
        <v>0</v>
      </c>
      <c r="G180" s="96">
        <f t="shared" si="75"/>
        <v>0</v>
      </c>
      <c r="H180" s="96">
        <f t="shared" si="75"/>
        <v>0</v>
      </c>
      <c r="I180" s="96">
        <f t="shared" si="75"/>
        <v>0</v>
      </c>
      <c r="J180" s="102">
        <f t="shared" si="2"/>
        <v>0</v>
      </c>
    </row>
    <row r="181" spans="1:10" ht="31.5" x14ac:dyDescent="0.25">
      <c r="A181" s="101" t="s">
        <v>54</v>
      </c>
      <c r="B181" s="97"/>
      <c r="C181" s="96">
        <f t="shared" ref="C181:I181" si="76">C188+C195</f>
        <v>0</v>
      </c>
      <c r="D181" s="96">
        <f t="shared" si="76"/>
        <v>0</v>
      </c>
      <c r="E181" s="96">
        <f t="shared" si="76"/>
        <v>0</v>
      </c>
      <c r="F181" s="96">
        <f t="shared" si="76"/>
        <v>0</v>
      </c>
      <c r="G181" s="96">
        <f t="shared" si="76"/>
        <v>0</v>
      </c>
      <c r="H181" s="96">
        <f t="shared" si="76"/>
        <v>0</v>
      </c>
      <c r="I181" s="96">
        <f t="shared" si="76"/>
        <v>0</v>
      </c>
      <c r="J181" s="102">
        <f t="shared" si="2"/>
        <v>0</v>
      </c>
    </row>
    <row r="182" spans="1:10" x14ac:dyDescent="0.25">
      <c r="A182" s="101" t="s">
        <v>55</v>
      </c>
      <c r="B182" s="97"/>
      <c r="C182" s="96">
        <f t="shared" ref="C182:I182" si="77">C189+C196</f>
        <v>0</v>
      </c>
      <c r="D182" s="96">
        <f t="shared" si="77"/>
        <v>0</v>
      </c>
      <c r="E182" s="96">
        <f t="shared" si="77"/>
        <v>0</v>
      </c>
      <c r="F182" s="96">
        <f t="shared" si="77"/>
        <v>0</v>
      </c>
      <c r="G182" s="96">
        <f t="shared" si="77"/>
        <v>0</v>
      </c>
      <c r="H182" s="96">
        <f t="shared" si="77"/>
        <v>0</v>
      </c>
      <c r="I182" s="96">
        <f t="shared" si="77"/>
        <v>0</v>
      </c>
      <c r="J182" s="102">
        <f t="shared" si="2"/>
        <v>0</v>
      </c>
    </row>
    <row r="183" spans="1:10" s="107" customFormat="1" x14ac:dyDescent="0.25">
      <c r="A183" s="100" t="s">
        <v>72</v>
      </c>
      <c r="B183" s="112" t="s">
        <v>68</v>
      </c>
      <c r="C183" s="95">
        <f>C184+C185+C187+C188+C189</f>
        <v>96000</v>
      </c>
      <c r="D183" s="95">
        <f t="shared" ref="D183:I183" si="78">D184+D185+D187+D188+D189</f>
        <v>108000</v>
      </c>
      <c r="E183" s="95">
        <f t="shared" si="78"/>
        <v>100000</v>
      </c>
      <c r="F183" s="95">
        <f t="shared" si="78"/>
        <v>100000</v>
      </c>
      <c r="G183" s="95">
        <f t="shared" si="78"/>
        <v>100000</v>
      </c>
      <c r="H183" s="95">
        <f t="shared" si="78"/>
        <v>100000</v>
      </c>
      <c r="I183" s="95">
        <f t="shared" si="78"/>
        <v>100000</v>
      </c>
      <c r="J183" s="111">
        <f t="shared" si="2"/>
        <v>704000</v>
      </c>
    </row>
    <row r="184" spans="1:10" x14ac:dyDescent="0.25">
      <c r="A184" s="101" t="s">
        <v>51</v>
      </c>
      <c r="B184" s="97"/>
      <c r="C184" s="96">
        <v>0</v>
      </c>
      <c r="D184" s="96">
        <v>0</v>
      </c>
      <c r="E184" s="96">
        <v>0</v>
      </c>
      <c r="F184" s="96">
        <v>0</v>
      </c>
      <c r="G184" s="96">
        <v>0</v>
      </c>
      <c r="H184" s="96">
        <v>0</v>
      </c>
      <c r="I184" s="96">
        <v>0</v>
      </c>
      <c r="J184" s="102">
        <f t="shared" si="2"/>
        <v>0</v>
      </c>
    </row>
    <row r="185" spans="1:10" ht="31.5" x14ac:dyDescent="0.25">
      <c r="A185" s="101" t="s">
        <v>56</v>
      </c>
      <c r="B185" s="97"/>
      <c r="C185" s="96">
        <f>C186+C187</f>
        <v>96000</v>
      </c>
      <c r="D185" s="96">
        <f t="shared" ref="D185:I185" si="79">D186+D187</f>
        <v>108000</v>
      </c>
      <c r="E185" s="96">
        <f t="shared" si="79"/>
        <v>100000</v>
      </c>
      <c r="F185" s="96">
        <f t="shared" si="79"/>
        <v>100000</v>
      </c>
      <c r="G185" s="96">
        <f t="shared" si="79"/>
        <v>100000</v>
      </c>
      <c r="H185" s="96">
        <f t="shared" si="79"/>
        <v>100000</v>
      </c>
      <c r="I185" s="96">
        <f t="shared" si="79"/>
        <v>100000</v>
      </c>
      <c r="J185" s="102">
        <f t="shared" si="2"/>
        <v>704000</v>
      </c>
    </row>
    <row r="186" spans="1:10" x14ac:dyDescent="0.25">
      <c r="A186" s="101" t="s">
        <v>52</v>
      </c>
      <c r="B186" s="97"/>
      <c r="C186" s="96">
        <v>96000</v>
      </c>
      <c r="D186" s="96">
        <v>108000</v>
      </c>
      <c r="E186" s="96">
        <v>100000</v>
      </c>
      <c r="F186" s="96">
        <v>100000</v>
      </c>
      <c r="G186" s="96">
        <v>100000</v>
      </c>
      <c r="H186" s="96">
        <v>100000</v>
      </c>
      <c r="I186" s="96">
        <v>100000</v>
      </c>
      <c r="J186" s="102">
        <f t="shared" si="2"/>
        <v>704000</v>
      </c>
    </row>
    <row r="187" spans="1:10" x14ac:dyDescent="0.25">
      <c r="A187" s="101" t="s">
        <v>57</v>
      </c>
      <c r="B187" s="97"/>
      <c r="C187" s="96">
        <v>0</v>
      </c>
      <c r="D187" s="96">
        <v>0</v>
      </c>
      <c r="E187" s="96">
        <v>0</v>
      </c>
      <c r="F187" s="96">
        <v>0</v>
      </c>
      <c r="G187" s="96">
        <v>0</v>
      </c>
      <c r="H187" s="96">
        <v>0</v>
      </c>
      <c r="I187" s="96">
        <v>0</v>
      </c>
      <c r="J187" s="102">
        <f t="shared" si="2"/>
        <v>0</v>
      </c>
    </row>
    <row r="188" spans="1:10" ht="31.5" x14ac:dyDescent="0.25">
      <c r="A188" s="101" t="s">
        <v>54</v>
      </c>
      <c r="B188" s="97"/>
      <c r="C188" s="96">
        <v>0</v>
      </c>
      <c r="D188" s="96">
        <v>0</v>
      </c>
      <c r="E188" s="96">
        <v>0</v>
      </c>
      <c r="F188" s="96">
        <v>0</v>
      </c>
      <c r="G188" s="96">
        <v>0</v>
      </c>
      <c r="H188" s="96">
        <v>0</v>
      </c>
      <c r="I188" s="96">
        <v>0</v>
      </c>
      <c r="J188" s="102">
        <f t="shared" si="2"/>
        <v>0</v>
      </c>
    </row>
    <row r="189" spans="1:10" x14ac:dyDescent="0.25">
      <c r="A189" s="101" t="s">
        <v>55</v>
      </c>
      <c r="B189" s="97"/>
      <c r="C189" s="96">
        <v>0</v>
      </c>
      <c r="D189" s="96">
        <v>0</v>
      </c>
      <c r="E189" s="96">
        <v>0</v>
      </c>
      <c r="F189" s="96">
        <v>0</v>
      </c>
      <c r="G189" s="96">
        <v>0</v>
      </c>
      <c r="H189" s="96">
        <v>0</v>
      </c>
      <c r="I189" s="96">
        <v>0</v>
      </c>
      <c r="J189" s="102">
        <f t="shared" si="2"/>
        <v>0</v>
      </c>
    </row>
    <row r="190" spans="1:10" s="107" customFormat="1" ht="63" x14ac:dyDescent="0.25">
      <c r="A190" s="100" t="s">
        <v>73</v>
      </c>
      <c r="B190" s="112" t="s">
        <v>68</v>
      </c>
      <c r="C190" s="95">
        <f>C191+C192+C195+C196</f>
        <v>169686</v>
      </c>
      <c r="D190" s="95">
        <f t="shared" ref="D190:I190" si="80">D191+D192+D195+D196</f>
        <v>176473</v>
      </c>
      <c r="E190" s="95">
        <f t="shared" si="80"/>
        <v>183532</v>
      </c>
      <c r="F190" s="95">
        <f t="shared" si="80"/>
        <v>190873</v>
      </c>
      <c r="G190" s="95">
        <f t="shared" si="80"/>
        <v>198508</v>
      </c>
      <c r="H190" s="95">
        <f t="shared" si="80"/>
        <v>206449</v>
      </c>
      <c r="I190" s="95">
        <f t="shared" si="80"/>
        <v>214706</v>
      </c>
      <c r="J190" s="111">
        <f t="shared" si="2"/>
        <v>1340227</v>
      </c>
    </row>
    <row r="191" spans="1:10" x14ac:dyDescent="0.25">
      <c r="A191" s="101" t="s">
        <v>51</v>
      </c>
      <c r="B191" s="97"/>
      <c r="C191" s="96">
        <v>0</v>
      </c>
      <c r="D191" s="96">
        <v>0</v>
      </c>
      <c r="E191" s="96">
        <v>0</v>
      </c>
      <c r="F191" s="96">
        <v>0</v>
      </c>
      <c r="G191" s="96">
        <v>0</v>
      </c>
      <c r="H191" s="96">
        <v>0</v>
      </c>
      <c r="I191" s="96">
        <v>0</v>
      </c>
      <c r="J191" s="102">
        <f t="shared" si="2"/>
        <v>0</v>
      </c>
    </row>
    <row r="192" spans="1:10" ht="31.5" x14ac:dyDescent="0.25">
      <c r="A192" s="101" t="s">
        <v>56</v>
      </c>
      <c r="B192" s="97"/>
      <c r="C192" s="96">
        <f>C193+C194</f>
        <v>169686</v>
      </c>
      <c r="D192" s="96">
        <f t="shared" ref="D192:I192" si="81">D193+D194</f>
        <v>176473</v>
      </c>
      <c r="E192" s="96">
        <f t="shared" si="81"/>
        <v>183532</v>
      </c>
      <c r="F192" s="96">
        <f t="shared" si="81"/>
        <v>190873</v>
      </c>
      <c r="G192" s="96">
        <f t="shared" si="81"/>
        <v>198508</v>
      </c>
      <c r="H192" s="96">
        <f t="shared" si="81"/>
        <v>206449</v>
      </c>
      <c r="I192" s="96">
        <f t="shared" si="81"/>
        <v>214706</v>
      </c>
      <c r="J192" s="102">
        <f t="shared" si="2"/>
        <v>1340227</v>
      </c>
    </row>
    <row r="193" spans="1:14" x14ac:dyDescent="0.25">
      <c r="A193" s="101" t="s">
        <v>52</v>
      </c>
      <c r="B193" s="97"/>
      <c r="C193" s="96">
        <v>169686</v>
      </c>
      <c r="D193" s="96">
        <v>176473</v>
      </c>
      <c r="E193" s="96">
        <v>183532</v>
      </c>
      <c r="F193" s="96">
        <v>190873</v>
      </c>
      <c r="G193" s="96">
        <v>198508</v>
      </c>
      <c r="H193" s="96">
        <v>206449</v>
      </c>
      <c r="I193" s="96">
        <v>214706</v>
      </c>
      <c r="J193" s="102">
        <f t="shared" si="2"/>
        <v>1340227</v>
      </c>
      <c r="K193" s="104"/>
      <c r="L193" s="104"/>
      <c r="M193" s="104"/>
      <c r="N193" s="104"/>
    </row>
    <row r="194" spans="1:14" x14ac:dyDescent="0.25">
      <c r="A194" s="101" t="s">
        <v>57</v>
      </c>
      <c r="B194" s="97"/>
      <c r="C194" s="96">
        <v>0</v>
      </c>
      <c r="D194" s="96">
        <v>0</v>
      </c>
      <c r="E194" s="96">
        <v>0</v>
      </c>
      <c r="F194" s="96">
        <v>0</v>
      </c>
      <c r="G194" s="96">
        <v>0</v>
      </c>
      <c r="H194" s="96">
        <v>0</v>
      </c>
      <c r="I194" s="96">
        <v>0</v>
      </c>
      <c r="J194" s="102">
        <f t="shared" si="2"/>
        <v>0</v>
      </c>
    </row>
    <row r="195" spans="1:14" ht="31.5" x14ac:dyDescent="0.25">
      <c r="A195" s="101" t="s">
        <v>54</v>
      </c>
      <c r="B195" s="97"/>
      <c r="C195" s="96">
        <v>0</v>
      </c>
      <c r="D195" s="96">
        <v>0</v>
      </c>
      <c r="E195" s="96">
        <v>0</v>
      </c>
      <c r="F195" s="96">
        <v>0</v>
      </c>
      <c r="G195" s="96">
        <v>0</v>
      </c>
      <c r="H195" s="96">
        <v>0</v>
      </c>
      <c r="I195" s="96">
        <v>0</v>
      </c>
      <c r="J195" s="102">
        <f t="shared" si="2"/>
        <v>0</v>
      </c>
    </row>
    <row r="196" spans="1:14" x14ac:dyDescent="0.25">
      <c r="A196" s="101" t="s">
        <v>55</v>
      </c>
      <c r="B196" s="97"/>
      <c r="C196" s="96">
        <v>0</v>
      </c>
      <c r="D196" s="96">
        <v>0</v>
      </c>
      <c r="E196" s="96">
        <v>0</v>
      </c>
      <c r="F196" s="96">
        <v>0</v>
      </c>
      <c r="G196" s="96">
        <v>0</v>
      </c>
      <c r="H196" s="96">
        <v>0</v>
      </c>
      <c r="I196" s="96">
        <v>0</v>
      </c>
      <c r="J196" s="102">
        <f t="shared" si="2"/>
        <v>0</v>
      </c>
    </row>
    <row r="197" spans="1:14" s="133" customFormat="1" ht="31.5" x14ac:dyDescent="0.25">
      <c r="A197" s="130" t="s">
        <v>74</v>
      </c>
      <c r="B197" s="131" t="s">
        <v>68</v>
      </c>
      <c r="C197" s="125">
        <f>C198+C199+C202+C203</f>
        <v>201569</v>
      </c>
      <c r="D197" s="125">
        <f t="shared" ref="D197:I197" si="82">D198+D199+D202+D203</f>
        <v>201569</v>
      </c>
      <c r="E197" s="125">
        <f t="shared" si="82"/>
        <v>201569</v>
      </c>
      <c r="F197" s="125">
        <f t="shared" si="82"/>
        <v>201569</v>
      </c>
      <c r="G197" s="125">
        <f t="shared" si="82"/>
        <v>201569</v>
      </c>
      <c r="H197" s="125">
        <f t="shared" si="82"/>
        <v>201569</v>
      </c>
      <c r="I197" s="125">
        <f t="shared" si="82"/>
        <v>201569</v>
      </c>
      <c r="J197" s="132">
        <f t="shared" si="2"/>
        <v>1410983</v>
      </c>
    </row>
    <row r="198" spans="1:14" x14ac:dyDescent="0.25">
      <c r="A198" s="101" t="s">
        <v>51</v>
      </c>
      <c r="B198" s="97"/>
      <c r="C198" s="96">
        <f>C205</f>
        <v>0</v>
      </c>
      <c r="D198" s="96">
        <f t="shared" ref="D198:I198" si="83">D205</f>
        <v>0</v>
      </c>
      <c r="E198" s="96">
        <f t="shared" si="83"/>
        <v>0</v>
      </c>
      <c r="F198" s="96">
        <f t="shared" si="83"/>
        <v>0</v>
      </c>
      <c r="G198" s="96">
        <f t="shared" si="83"/>
        <v>0</v>
      </c>
      <c r="H198" s="96">
        <f t="shared" si="83"/>
        <v>0</v>
      </c>
      <c r="I198" s="96">
        <f t="shared" si="83"/>
        <v>0</v>
      </c>
      <c r="J198" s="102">
        <f t="shared" si="2"/>
        <v>0</v>
      </c>
    </row>
    <row r="199" spans="1:14" ht="31.5" x14ac:dyDescent="0.25">
      <c r="A199" s="101" t="s">
        <v>56</v>
      </c>
      <c r="B199" s="97"/>
      <c r="C199" s="96">
        <f>C200+C201</f>
        <v>201569</v>
      </c>
      <c r="D199" s="96">
        <f t="shared" ref="D199:I199" si="84">D200+D201</f>
        <v>201569</v>
      </c>
      <c r="E199" s="96">
        <f t="shared" si="84"/>
        <v>201569</v>
      </c>
      <c r="F199" s="96">
        <f t="shared" si="84"/>
        <v>201569</v>
      </c>
      <c r="G199" s="96">
        <f t="shared" si="84"/>
        <v>201569</v>
      </c>
      <c r="H199" s="96">
        <f t="shared" si="84"/>
        <v>201569</v>
      </c>
      <c r="I199" s="96">
        <f t="shared" si="84"/>
        <v>201569</v>
      </c>
      <c r="J199" s="102">
        <f t="shared" si="2"/>
        <v>1410983</v>
      </c>
    </row>
    <row r="200" spans="1:14" x14ac:dyDescent="0.25">
      <c r="A200" s="101" t="s">
        <v>52</v>
      </c>
      <c r="B200" s="97"/>
      <c r="C200" s="96">
        <f>C207+C263</f>
        <v>201569</v>
      </c>
      <c r="D200" s="96">
        <f t="shared" ref="D200:I200" si="85">D207+D263</f>
        <v>201569</v>
      </c>
      <c r="E200" s="96">
        <f t="shared" si="85"/>
        <v>201569</v>
      </c>
      <c r="F200" s="96">
        <f t="shared" si="85"/>
        <v>201569</v>
      </c>
      <c r="G200" s="96">
        <f t="shared" si="85"/>
        <v>201569</v>
      </c>
      <c r="H200" s="96">
        <f t="shared" si="85"/>
        <v>201569</v>
      </c>
      <c r="I200" s="96">
        <f t="shared" si="85"/>
        <v>201569</v>
      </c>
      <c r="J200" s="102">
        <f t="shared" si="2"/>
        <v>1410983</v>
      </c>
    </row>
    <row r="201" spans="1:14" x14ac:dyDescent="0.25">
      <c r="A201" s="101" t="s">
        <v>57</v>
      </c>
      <c r="B201" s="97"/>
      <c r="C201" s="96">
        <f t="shared" ref="C201:I203" si="86">C208</f>
        <v>0</v>
      </c>
      <c r="D201" s="96">
        <f t="shared" si="86"/>
        <v>0</v>
      </c>
      <c r="E201" s="96">
        <f t="shared" si="86"/>
        <v>0</v>
      </c>
      <c r="F201" s="96">
        <f t="shared" si="86"/>
        <v>0</v>
      </c>
      <c r="G201" s="96">
        <f t="shared" si="86"/>
        <v>0</v>
      </c>
      <c r="H201" s="96">
        <f t="shared" si="86"/>
        <v>0</v>
      </c>
      <c r="I201" s="96">
        <f t="shared" si="86"/>
        <v>0</v>
      </c>
      <c r="J201" s="102">
        <f t="shared" si="2"/>
        <v>0</v>
      </c>
    </row>
    <row r="202" spans="1:14" ht="31.5" x14ac:dyDescent="0.25">
      <c r="A202" s="101" t="s">
        <v>54</v>
      </c>
      <c r="B202" s="97"/>
      <c r="C202" s="96">
        <f t="shared" si="86"/>
        <v>0</v>
      </c>
      <c r="D202" s="96">
        <f t="shared" si="86"/>
        <v>0</v>
      </c>
      <c r="E202" s="96">
        <f t="shared" si="86"/>
        <v>0</v>
      </c>
      <c r="F202" s="96">
        <f t="shared" si="86"/>
        <v>0</v>
      </c>
      <c r="G202" s="96">
        <f t="shared" si="86"/>
        <v>0</v>
      </c>
      <c r="H202" s="96">
        <f t="shared" si="86"/>
        <v>0</v>
      </c>
      <c r="I202" s="96">
        <f t="shared" si="86"/>
        <v>0</v>
      </c>
      <c r="J202" s="102">
        <f t="shared" si="2"/>
        <v>0</v>
      </c>
    </row>
    <row r="203" spans="1:14" x14ac:dyDescent="0.25">
      <c r="A203" s="101" t="s">
        <v>55</v>
      </c>
      <c r="B203" s="97"/>
      <c r="C203" s="96">
        <f t="shared" si="86"/>
        <v>0</v>
      </c>
      <c r="D203" s="96">
        <f t="shared" si="86"/>
        <v>0</v>
      </c>
      <c r="E203" s="96">
        <f t="shared" si="86"/>
        <v>0</v>
      </c>
      <c r="F203" s="96">
        <f t="shared" si="86"/>
        <v>0</v>
      </c>
      <c r="G203" s="96">
        <f t="shared" si="86"/>
        <v>0</v>
      </c>
      <c r="H203" s="96">
        <f t="shared" si="86"/>
        <v>0</v>
      </c>
      <c r="I203" s="96">
        <f t="shared" si="86"/>
        <v>0</v>
      </c>
      <c r="J203" s="102">
        <f t="shared" si="2"/>
        <v>0</v>
      </c>
    </row>
    <row r="204" spans="1:14" s="107" customFormat="1" ht="63" x14ac:dyDescent="0.25">
      <c r="A204" s="100" t="s">
        <v>75</v>
      </c>
      <c r="B204" s="112" t="s">
        <v>68</v>
      </c>
      <c r="C204" s="95">
        <f>C205+C206+C209+C210</f>
        <v>131496</v>
      </c>
      <c r="D204" s="95">
        <f t="shared" ref="D204:I204" si="87">D205+D206+D209+D210</f>
        <v>131496</v>
      </c>
      <c r="E204" s="95">
        <f t="shared" si="87"/>
        <v>131496</v>
      </c>
      <c r="F204" s="95">
        <f t="shared" si="87"/>
        <v>131496</v>
      </c>
      <c r="G204" s="95">
        <f t="shared" si="87"/>
        <v>131496</v>
      </c>
      <c r="H204" s="95">
        <f t="shared" si="87"/>
        <v>131496</v>
      </c>
      <c r="I204" s="95">
        <f t="shared" si="87"/>
        <v>131496</v>
      </c>
      <c r="J204" s="111">
        <f t="shared" si="2"/>
        <v>920472</v>
      </c>
    </row>
    <row r="205" spans="1:14" x14ac:dyDescent="0.25">
      <c r="A205" s="101" t="s">
        <v>51</v>
      </c>
      <c r="B205" s="97"/>
      <c r="C205" s="96">
        <f>C212+C219+C226+C233+C240+C247+C254</f>
        <v>0</v>
      </c>
      <c r="D205" s="96">
        <f t="shared" ref="D205:I205" si="88">D212+D219+D226+D233+D240+D247+D254</f>
        <v>0</v>
      </c>
      <c r="E205" s="96">
        <f t="shared" si="88"/>
        <v>0</v>
      </c>
      <c r="F205" s="96">
        <f t="shared" si="88"/>
        <v>0</v>
      </c>
      <c r="G205" s="96">
        <f t="shared" si="88"/>
        <v>0</v>
      </c>
      <c r="H205" s="96">
        <f t="shared" si="88"/>
        <v>0</v>
      </c>
      <c r="I205" s="96">
        <f t="shared" si="88"/>
        <v>0</v>
      </c>
      <c r="J205" s="102">
        <f t="shared" ref="J205:J268" si="89">C205+D205+E205+F205+G205+H205+I205</f>
        <v>0</v>
      </c>
    </row>
    <row r="206" spans="1:14" ht="31.5" x14ac:dyDescent="0.25">
      <c r="A206" s="101" t="s">
        <v>56</v>
      </c>
      <c r="B206" s="97"/>
      <c r="C206" s="96">
        <f>C207+C208</f>
        <v>131496</v>
      </c>
      <c r="D206" s="96">
        <f t="shared" ref="D206:I206" si="90">D207+D208</f>
        <v>131496</v>
      </c>
      <c r="E206" s="96">
        <f t="shared" si="90"/>
        <v>131496</v>
      </c>
      <c r="F206" s="96">
        <f t="shared" si="90"/>
        <v>131496</v>
      </c>
      <c r="G206" s="96">
        <f t="shared" si="90"/>
        <v>131496</v>
      </c>
      <c r="H206" s="96">
        <f t="shared" si="90"/>
        <v>131496</v>
      </c>
      <c r="I206" s="96">
        <f t="shared" si="90"/>
        <v>131496</v>
      </c>
      <c r="J206" s="102">
        <f t="shared" si="89"/>
        <v>920472</v>
      </c>
    </row>
    <row r="207" spans="1:14" x14ac:dyDescent="0.25">
      <c r="A207" s="101" t="s">
        <v>52</v>
      </c>
      <c r="B207" s="97"/>
      <c r="C207" s="96">
        <f t="shared" ref="C207:I210" si="91">C214+C221+C228+C235+C242+C249+C256</f>
        <v>131496</v>
      </c>
      <c r="D207" s="96">
        <f t="shared" si="91"/>
        <v>131496</v>
      </c>
      <c r="E207" s="96">
        <f t="shared" si="91"/>
        <v>131496</v>
      </c>
      <c r="F207" s="96">
        <f t="shared" si="91"/>
        <v>131496</v>
      </c>
      <c r="G207" s="96">
        <f t="shared" si="91"/>
        <v>131496</v>
      </c>
      <c r="H207" s="96">
        <f t="shared" si="91"/>
        <v>131496</v>
      </c>
      <c r="I207" s="96">
        <f t="shared" si="91"/>
        <v>131496</v>
      </c>
      <c r="J207" s="102">
        <f t="shared" si="89"/>
        <v>920472</v>
      </c>
    </row>
    <row r="208" spans="1:14" x14ac:dyDescent="0.25">
      <c r="A208" s="101" t="s">
        <v>57</v>
      </c>
      <c r="B208" s="97"/>
      <c r="C208" s="96">
        <f t="shared" si="91"/>
        <v>0</v>
      </c>
      <c r="D208" s="96">
        <f t="shared" si="91"/>
        <v>0</v>
      </c>
      <c r="E208" s="96">
        <f t="shared" si="91"/>
        <v>0</v>
      </c>
      <c r="F208" s="96">
        <f t="shared" si="91"/>
        <v>0</v>
      </c>
      <c r="G208" s="96">
        <f t="shared" si="91"/>
        <v>0</v>
      </c>
      <c r="H208" s="96">
        <f t="shared" si="91"/>
        <v>0</v>
      </c>
      <c r="I208" s="96">
        <f t="shared" si="91"/>
        <v>0</v>
      </c>
      <c r="J208" s="102">
        <f t="shared" si="89"/>
        <v>0</v>
      </c>
    </row>
    <row r="209" spans="1:10" ht="31.5" x14ac:dyDescent="0.25">
      <c r="A209" s="101" t="s">
        <v>54</v>
      </c>
      <c r="B209" s="97"/>
      <c r="C209" s="96">
        <f t="shared" si="91"/>
        <v>0</v>
      </c>
      <c r="D209" s="96">
        <f t="shared" si="91"/>
        <v>0</v>
      </c>
      <c r="E209" s="96">
        <f t="shared" si="91"/>
        <v>0</v>
      </c>
      <c r="F209" s="96">
        <f t="shared" si="91"/>
        <v>0</v>
      </c>
      <c r="G209" s="96">
        <f t="shared" si="91"/>
        <v>0</v>
      </c>
      <c r="H209" s="96">
        <f t="shared" si="91"/>
        <v>0</v>
      </c>
      <c r="I209" s="96">
        <f t="shared" si="91"/>
        <v>0</v>
      </c>
      <c r="J209" s="102">
        <f t="shared" si="89"/>
        <v>0</v>
      </c>
    </row>
    <row r="210" spans="1:10" x14ac:dyDescent="0.25">
      <c r="A210" s="101" t="s">
        <v>55</v>
      </c>
      <c r="B210" s="97"/>
      <c r="C210" s="96">
        <f t="shared" si="91"/>
        <v>0</v>
      </c>
      <c r="D210" s="96">
        <f t="shared" si="91"/>
        <v>0</v>
      </c>
      <c r="E210" s="96">
        <f t="shared" si="91"/>
        <v>0</v>
      </c>
      <c r="F210" s="96">
        <f t="shared" si="91"/>
        <v>0</v>
      </c>
      <c r="G210" s="96">
        <f t="shared" si="91"/>
        <v>0</v>
      </c>
      <c r="H210" s="96">
        <f t="shared" si="91"/>
        <v>0</v>
      </c>
      <c r="I210" s="96">
        <f t="shared" si="91"/>
        <v>0</v>
      </c>
      <c r="J210" s="102">
        <f t="shared" si="89"/>
        <v>0</v>
      </c>
    </row>
    <row r="211" spans="1:10" s="107" customFormat="1" ht="173.25" x14ac:dyDescent="0.25">
      <c r="A211" s="100" t="s">
        <v>76</v>
      </c>
      <c r="B211" s="112" t="s">
        <v>68</v>
      </c>
      <c r="C211" s="95">
        <f>C212+C213+C216+C217</f>
        <v>50849</v>
      </c>
      <c r="D211" s="95">
        <f t="shared" ref="D211:I211" si="92">D212+D213+D216+D217</f>
        <v>50849</v>
      </c>
      <c r="E211" s="95">
        <f t="shared" si="92"/>
        <v>50849</v>
      </c>
      <c r="F211" s="95">
        <f t="shared" si="92"/>
        <v>50849</v>
      </c>
      <c r="G211" s="95">
        <f t="shared" si="92"/>
        <v>50849</v>
      </c>
      <c r="H211" s="95">
        <f t="shared" si="92"/>
        <v>50849</v>
      </c>
      <c r="I211" s="95">
        <f t="shared" si="92"/>
        <v>50849</v>
      </c>
      <c r="J211" s="111">
        <f t="shared" si="89"/>
        <v>355943</v>
      </c>
    </row>
    <row r="212" spans="1:10" x14ac:dyDescent="0.25">
      <c r="A212" s="101" t="s">
        <v>51</v>
      </c>
      <c r="B212" s="97"/>
      <c r="C212" s="96">
        <v>0</v>
      </c>
      <c r="D212" s="96">
        <v>0</v>
      </c>
      <c r="E212" s="96">
        <v>0</v>
      </c>
      <c r="F212" s="96">
        <v>0</v>
      </c>
      <c r="G212" s="96">
        <v>0</v>
      </c>
      <c r="H212" s="96">
        <v>0</v>
      </c>
      <c r="I212" s="96">
        <v>0</v>
      </c>
      <c r="J212" s="102">
        <f t="shared" si="89"/>
        <v>0</v>
      </c>
    </row>
    <row r="213" spans="1:10" ht="31.5" x14ac:dyDescent="0.25">
      <c r="A213" s="101" t="s">
        <v>56</v>
      </c>
      <c r="B213" s="97"/>
      <c r="C213" s="96">
        <f>C214+C215</f>
        <v>50849</v>
      </c>
      <c r="D213" s="96">
        <f t="shared" ref="D213:I213" si="93">D214+D215</f>
        <v>50849</v>
      </c>
      <c r="E213" s="96">
        <f t="shared" si="93"/>
        <v>50849</v>
      </c>
      <c r="F213" s="96">
        <f t="shared" si="93"/>
        <v>50849</v>
      </c>
      <c r="G213" s="96">
        <f t="shared" si="93"/>
        <v>50849</v>
      </c>
      <c r="H213" s="96">
        <f t="shared" si="93"/>
        <v>50849</v>
      </c>
      <c r="I213" s="96">
        <f t="shared" si="93"/>
        <v>50849</v>
      </c>
      <c r="J213" s="102">
        <f t="shared" si="89"/>
        <v>355943</v>
      </c>
    </row>
    <row r="214" spans="1:10" x14ac:dyDescent="0.25">
      <c r="A214" s="101" t="s">
        <v>52</v>
      </c>
      <c r="B214" s="97"/>
      <c r="C214" s="96">
        <v>50849</v>
      </c>
      <c r="D214" s="96">
        <v>50849</v>
      </c>
      <c r="E214" s="96">
        <v>50849</v>
      </c>
      <c r="F214" s="96">
        <v>50849</v>
      </c>
      <c r="G214" s="96">
        <v>50849</v>
      </c>
      <c r="H214" s="96">
        <v>50849</v>
      </c>
      <c r="I214" s="96">
        <v>50849</v>
      </c>
      <c r="J214" s="102">
        <f t="shared" si="89"/>
        <v>355943</v>
      </c>
    </row>
    <row r="215" spans="1:10" x14ac:dyDescent="0.25">
      <c r="A215" s="101" t="s">
        <v>57</v>
      </c>
      <c r="B215" s="97"/>
      <c r="C215" s="96">
        <v>0</v>
      </c>
      <c r="D215" s="96">
        <v>0</v>
      </c>
      <c r="E215" s="96">
        <v>0</v>
      </c>
      <c r="F215" s="96">
        <v>0</v>
      </c>
      <c r="G215" s="96">
        <v>0</v>
      </c>
      <c r="H215" s="96">
        <v>0</v>
      </c>
      <c r="I215" s="96">
        <v>0</v>
      </c>
      <c r="J215" s="102">
        <f t="shared" si="89"/>
        <v>0</v>
      </c>
    </row>
    <row r="216" spans="1:10" ht="31.5" x14ac:dyDescent="0.25">
      <c r="A216" s="101" t="s">
        <v>54</v>
      </c>
      <c r="B216" s="97"/>
      <c r="C216" s="96">
        <v>0</v>
      </c>
      <c r="D216" s="96">
        <v>0</v>
      </c>
      <c r="E216" s="96">
        <v>0</v>
      </c>
      <c r="F216" s="96">
        <v>0</v>
      </c>
      <c r="G216" s="96">
        <v>0</v>
      </c>
      <c r="H216" s="96">
        <v>0</v>
      </c>
      <c r="I216" s="96">
        <v>0</v>
      </c>
      <c r="J216" s="102">
        <f t="shared" si="89"/>
        <v>0</v>
      </c>
    </row>
    <row r="217" spans="1:10" x14ac:dyDescent="0.25">
      <c r="A217" s="101" t="s">
        <v>55</v>
      </c>
      <c r="B217" s="97"/>
      <c r="C217" s="96">
        <v>0</v>
      </c>
      <c r="D217" s="96">
        <v>0</v>
      </c>
      <c r="E217" s="96">
        <v>0</v>
      </c>
      <c r="F217" s="96">
        <v>0</v>
      </c>
      <c r="G217" s="96">
        <v>0</v>
      </c>
      <c r="H217" s="96">
        <v>0</v>
      </c>
      <c r="I217" s="96">
        <v>0</v>
      </c>
      <c r="J217" s="102">
        <f t="shared" si="89"/>
        <v>0</v>
      </c>
    </row>
    <row r="218" spans="1:10" s="107" customFormat="1" ht="63" x14ac:dyDescent="0.25">
      <c r="A218" s="100" t="s">
        <v>77</v>
      </c>
      <c r="B218" s="112" t="s">
        <v>68</v>
      </c>
      <c r="C218" s="95">
        <f>C219+C220+C223+C224</f>
        <v>62151</v>
      </c>
      <c r="D218" s="95">
        <f t="shared" ref="D218:I218" si="94">D219+D220+D223+D224</f>
        <v>62151</v>
      </c>
      <c r="E218" s="95">
        <f t="shared" si="94"/>
        <v>62151</v>
      </c>
      <c r="F218" s="95">
        <f t="shared" si="94"/>
        <v>62151</v>
      </c>
      <c r="G218" s="95">
        <f t="shared" si="94"/>
        <v>62151</v>
      </c>
      <c r="H218" s="95">
        <f t="shared" si="94"/>
        <v>62151</v>
      </c>
      <c r="I218" s="95">
        <f t="shared" si="94"/>
        <v>62151</v>
      </c>
      <c r="J218" s="111">
        <f t="shared" si="89"/>
        <v>435057</v>
      </c>
    </row>
    <row r="219" spans="1:10" x14ac:dyDescent="0.25">
      <c r="A219" s="101" t="s">
        <v>51</v>
      </c>
      <c r="B219" s="97"/>
      <c r="C219" s="96">
        <v>0</v>
      </c>
      <c r="D219" s="96">
        <v>0</v>
      </c>
      <c r="E219" s="96">
        <v>0</v>
      </c>
      <c r="F219" s="96">
        <v>0</v>
      </c>
      <c r="G219" s="96">
        <v>0</v>
      </c>
      <c r="H219" s="96">
        <v>0</v>
      </c>
      <c r="I219" s="96">
        <v>0</v>
      </c>
      <c r="J219" s="102">
        <f t="shared" si="89"/>
        <v>0</v>
      </c>
    </row>
    <row r="220" spans="1:10" ht="31.5" x14ac:dyDescent="0.25">
      <c r="A220" s="101" t="s">
        <v>56</v>
      </c>
      <c r="B220" s="97"/>
      <c r="C220" s="96">
        <f>C221+C222</f>
        <v>62151</v>
      </c>
      <c r="D220" s="96">
        <f t="shared" ref="D220:I220" si="95">D221+D222</f>
        <v>62151</v>
      </c>
      <c r="E220" s="96">
        <f t="shared" si="95"/>
        <v>62151</v>
      </c>
      <c r="F220" s="96">
        <f t="shared" si="95"/>
        <v>62151</v>
      </c>
      <c r="G220" s="96">
        <f t="shared" si="95"/>
        <v>62151</v>
      </c>
      <c r="H220" s="96">
        <f t="shared" si="95"/>
        <v>62151</v>
      </c>
      <c r="I220" s="96">
        <f t="shared" si="95"/>
        <v>62151</v>
      </c>
      <c r="J220" s="102">
        <f t="shared" si="89"/>
        <v>435057</v>
      </c>
    </row>
    <row r="221" spans="1:10" x14ac:dyDescent="0.25">
      <c r="A221" s="101" t="s">
        <v>52</v>
      </c>
      <c r="B221" s="97"/>
      <c r="C221" s="96">
        <v>62151</v>
      </c>
      <c r="D221" s="96">
        <v>62151</v>
      </c>
      <c r="E221" s="96">
        <v>62151</v>
      </c>
      <c r="F221" s="96">
        <v>62151</v>
      </c>
      <c r="G221" s="96">
        <v>62151</v>
      </c>
      <c r="H221" s="96">
        <v>62151</v>
      </c>
      <c r="I221" s="96">
        <v>62151</v>
      </c>
      <c r="J221" s="102">
        <f t="shared" si="89"/>
        <v>435057</v>
      </c>
    </row>
    <row r="222" spans="1:10" x14ac:dyDescent="0.25">
      <c r="A222" s="101" t="s">
        <v>57</v>
      </c>
      <c r="B222" s="97"/>
      <c r="C222" s="96">
        <v>0</v>
      </c>
      <c r="D222" s="96">
        <v>0</v>
      </c>
      <c r="E222" s="96">
        <v>0</v>
      </c>
      <c r="F222" s="96">
        <v>0</v>
      </c>
      <c r="G222" s="96">
        <v>0</v>
      </c>
      <c r="H222" s="96">
        <v>0</v>
      </c>
      <c r="I222" s="96">
        <v>0</v>
      </c>
      <c r="J222" s="102">
        <f t="shared" si="89"/>
        <v>0</v>
      </c>
    </row>
    <row r="223" spans="1:10" ht="31.5" x14ac:dyDescent="0.25">
      <c r="A223" s="101" t="s">
        <v>54</v>
      </c>
      <c r="B223" s="97"/>
      <c r="C223" s="96">
        <v>0</v>
      </c>
      <c r="D223" s="96">
        <v>0</v>
      </c>
      <c r="E223" s="96">
        <v>0</v>
      </c>
      <c r="F223" s="96">
        <v>0</v>
      </c>
      <c r="G223" s="96">
        <v>0</v>
      </c>
      <c r="H223" s="96">
        <v>0</v>
      </c>
      <c r="I223" s="96">
        <v>0</v>
      </c>
      <c r="J223" s="102">
        <f t="shared" si="89"/>
        <v>0</v>
      </c>
    </row>
    <row r="224" spans="1:10" x14ac:dyDescent="0.25">
      <c r="A224" s="101" t="s">
        <v>55</v>
      </c>
      <c r="B224" s="97"/>
      <c r="C224" s="96">
        <v>0</v>
      </c>
      <c r="D224" s="96">
        <v>0</v>
      </c>
      <c r="E224" s="96">
        <v>0</v>
      </c>
      <c r="F224" s="96">
        <v>0</v>
      </c>
      <c r="G224" s="96">
        <v>0</v>
      </c>
      <c r="H224" s="96">
        <v>0</v>
      </c>
      <c r="I224" s="96">
        <v>0</v>
      </c>
      <c r="J224" s="102">
        <f t="shared" si="89"/>
        <v>0</v>
      </c>
    </row>
    <row r="225" spans="1:10" s="107" customFormat="1" ht="63" x14ac:dyDescent="0.25">
      <c r="A225" s="100" t="s">
        <v>78</v>
      </c>
      <c r="B225" s="112" t="s">
        <v>68</v>
      </c>
      <c r="C225" s="95">
        <f>C226+C227+C230+C231</f>
        <v>16996</v>
      </c>
      <c r="D225" s="95">
        <f t="shared" ref="D225:I225" si="96">D226+D227+D230+D231</f>
        <v>16996</v>
      </c>
      <c r="E225" s="95">
        <f t="shared" si="96"/>
        <v>16996</v>
      </c>
      <c r="F225" s="95">
        <f t="shared" si="96"/>
        <v>16996</v>
      </c>
      <c r="G225" s="95">
        <f t="shared" si="96"/>
        <v>16996</v>
      </c>
      <c r="H225" s="95">
        <f t="shared" si="96"/>
        <v>16996</v>
      </c>
      <c r="I225" s="95">
        <f t="shared" si="96"/>
        <v>16996</v>
      </c>
      <c r="J225" s="111">
        <f t="shared" si="89"/>
        <v>118972</v>
      </c>
    </row>
    <row r="226" spans="1:10" x14ac:dyDescent="0.25">
      <c r="A226" s="101" t="s">
        <v>51</v>
      </c>
      <c r="B226" s="97"/>
      <c r="C226" s="96">
        <v>0</v>
      </c>
      <c r="D226" s="96">
        <v>0</v>
      </c>
      <c r="E226" s="96">
        <v>0</v>
      </c>
      <c r="F226" s="96">
        <v>0</v>
      </c>
      <c r="G226" s="96">
        <v>0</v>
      </c>
      <c r="H226" s="96">
        <v>0</v>
      </c>
      <c r="I226" s="96">
        <v>0</v>
      </c>
      <c r="J226" s="102">
        <f t="shared" si="89"/>
        <v>0</v>
      </c>
    </row>
    <row r="227" spans="1:10" ht="31.5" x14ac:dyDescent="0.25">
      <c r="A227" s="101" t="s">
        <v>56</v>
      </c>
      <c r="B227" s="97"/>
      <c r="C227" s="96">
        <f>C228+C229</f>
        <v>16996</v>
      </c>
      <c r="D227" s="96">
        <f t="shared" ref="D227:I227" si="97">D228+D229</f>
        <v>16996</v>
      </c>
      <c r="E227" s="96">
        <f t="shared" si="97"/>
        <v>16996</v>
      </c>
      <c r="F227" s="96">
        <f t="shared" si="97"/>
        <v>16996</v>
      </c>
      <c r="G227" s="96">
        <f t="shared" si="97"/>
        <v>16996</v>
      </c>
      <c r="H227" s="96">
        <f t="shared" si="97"/>
        <v>16996</v>
      </c>
      <c r="I227" s="96">
        <f t="shared" si="97"/>
        <v>16996</v>
      </c>
      <c r="J227" s="102">
        <f t="shared" si="89"/>
        <v>118972</v>
      </c>
    </row>
    <row r="228" spans="1:10" x14ac:dyDescent="0.25">
      <c r="A228" s="101" t="s">
        <v>52</v>
      </c>
      <c r="B228" s="97"/>
      <c r="C228" s="96">
        <v>16996</v>
      </c>
      <c r="D228" s="96">
        <v>16996</v>
      </c>
      <c r="E228" s="96">
        <v>16996</v>
      </c>
      <c r="F228" s="96">
        <v>16996</v>
      </c>
      <c r="G228" s="96">
        <v>16996</v>
      </c>
      <c r="H228" s="96">
        <v>16996</v>
      </c>
      <c r="I228" s="96">
        <v>16996</v>
      </c>
      <c r="J228" s="102">
        <f t="shared" si="89"/>
        <v>118972</v>
      </c>
    </row>
    <row r="229" spans="1:10" x14ac:dyDescent="0.25">
      <c r="A229" s="101" t="s">
        <v>57</v>
      </c>
      <c r="B229" s="97"/>
      <c r="C229" s="96">
        <v>0</v>
      </c>
      <c r="D229" s="96">
        <v>0</v>
      </c>
      <c r="E229" s="96">
        <v>0</v>
      </c>
      <c r="F229" s="96">
        <v>0</v>
      </c>
      <c r="G229" s="96">
        <v>0</v>
      </c>
      <c r="H229" s="96">
        <v>0</v>
      </c>
      <c r="I229" s="96">
        <v>0</v>
      </c>
      <c r="J229" s="102">
        <f t="shared" si="89"/>
        <v>0</v>
      </c>
    </row>
    <row r="230" spans="1:10" ht="31.5" x14ac:dyDescent="0.25">
      <c r="A230" s="101" t="s">
        <v>54</v>
      </c>
      <c r="B230" s="97"/>
      <c r="C230" s="96">
        <v>0</v>
      </c>
      <c r="D230" s="96">
        <v>0</v>
      </c>
      <c r="E230" s="96">
        <v>0</v>
      </c>
      <c r="F230" s="96">
        <v>0</v>
      </c>
      <c r="G230" s="96">
        <v>0</v>
      </c>
      <c r="H230" s="96">
        <v>0</v>
      </c>
      <c r="I230" s="96">
        <v>0</v>
      </c>
      <c r="J230" s="102">
        <f t="shared" si="89"/>
        <v>0</v>
      </c>
    </row>
    <row r="231" spans="1:10" x14ac:dyDescent="0.25">
      <c r="A231" s="101" t="s">
        <v>55</v>
      </c>
      <c r="B231" s="97"/>
      <c r="C231" s="96">
        <v>0</v>
      </c>
      <c r="D231" s="96">
        <v>0</v>
      </c>
      <c r="E231" s="96">
        <v>0</v>
      </c>
      <c r="F231" s="96">
        <v>0</v>
      </c>
      <c r="G231" s="96">
        <v>0</v>
      </c>
      <c r="H231" s="96">
        <v>0</v>
      </c>
      <c r="I231" s="96">
        <v>0</v>
      </c>
      <c r="J231" s="102">
        <f t="shared" si="89"/>
        <v>0</v>
      </c>
    </row>
    <row r="232" spans="1:10" s="107" customFormat="1" ht="138.75" customHeight="1" x14ac:dyDescent="0.25">
      <c r="A232" s="100" t="s">
        <v>80</v>
      </c>
      <c r="B232" s="112" t="s">
        <v>68</v>
      </c>
      <c r="C232" s="95">
        <f>C233+C234+C237+C238</f>
        <v>750</v>
      </c>
      <c r="D232" s="95">
        <f t="shared" ref="D232:I232" si="98">D233+D234+D237+D238</f>
        <v>750</v>
      </c>
      <c r="E232" s="95">
        <f t="shared" si="98"/>
        <v>750</v>
      </c>
      <c r="F232" s="95">
        <f t="shared" si="98"/>
        <v>750</v>
      </c>
      <c r="G232" s="95">
        <f t="shared" si="98"/>
        <v>750</v>
      </c>
      <c r="H232" s="95">
        <f t="shared" si="98"/>
        <v>750</v>
      </c>
      <c r="I232" s="95">
        <f t="shared" si="98"/>
        <v>750</v>
      </c>
      <c r="J232" s="111">
        <f t="shared" si="89"/>
        <v>5250</v>
      </c>
    </row>
    <row r="233" spans="1:10" x14ac:dyDescent="0.25">
      <c r="A233" s="101" t="s">
        <v>51</v>
      </c>
      <c r="B233" s="97"/>
      <c r="C233" s="96">
        <v>0</v>
      </c>
      <c r="D233" s="96">
        <v>0</v>
      </c>
      <c r="E233" s="96">
        <v>0</v>
      </c>
      <c r="F233" s="96">
        <v>0</v>
      </c>
      <c r="G233" s="96">
        <v>0</v>
      </c>
      <c r="H233" s="96">
        <v>0</v>
      </c>
      <c r="I233" s="96">
        <v>0</v>
      </c>
      <c r="J233" s="102">
        <f t="shared" si="89"/>
        <v>0</v>
      </c>
    </row>
    <row r="234" spans="1:10" ht="31.5" x14ac:dyDescent="0.25">
      <c r="A234" s="101" t="s">
        <v>56</v>
      </c>
      <c r="B234" s="97"/>
      <c r="C234" s="96">
        <f>C235+C236</f>
        <v>750</v>
      </c>
      <c r="D234" s="96">
        <f t="shared" ref="D234:I234" si="99">D235+D236</f>
        <v>750</v>
      </c>
      <c r="E234" s="96">
        <f t="shared" si="99"/>
        <v>750</v>
      </c>
      <c r="F234" s="96">
        <f t="shared" si="99"/>
        <v>750</v>
      </c>
      <c r="G234" s="96">
        <f t="shared" si="99"/>
        <v>750</v>
      </c>
      <c r="H234" s="96">
        <f t="shared" si="99"/>
        <v>750</v>
      </c>
      <c r="I234" s="96">
        <f t="shared" si="99"/>
        <v>750</v>
      </c>
      <c r="J234" s="102">
        <f t="shared" si="89"/>
        <v>5250</v>
      </c>
    </row>
    <row r="235" spans="1:10" x14ac:dyDescent="0.25">
      <c r="A235" s="101" t="s">
        <v>52</v>
      </c>
      <c r="B235" s="97"/>
      <c r="C235" s="96">
        <v>750</v>
      </c>
      <c r="D235" s="96">
        <v>750</v>
      </c>
      <c r="E235" s="96">
        <v>750</v>
      </c>
      <c r="F235" s="96">
        <v>750</v>
      </c>
      <c r="G235" s="96">
        <v>750</v>
      </c>
      <c r="H235" s="96">
        <v>750</v>
      </c>
      <c r="I235" s="96">
        <v>750</v>
      </c>
      <c r="J235" s="102">
        <f t="shared" si="89"/>
        <v>5250</v>
      </c>
    </row>
    <row r="236" spans="1:10" x14ac:dyDescent="0.25">
      <c r="A236" s="101" t="s">
        <v>57</v>
      </c>
      <c r="B236" s="97"/>
      <c r="C236" s="96">
        <v>0</v>
      </c>
      <c r="D236" s="96">
        <v>0</v>
      </c>
      <c r="E236" s="96">
        <v>0</v>
      </c>
      <c r="F236" s="96">
        <v>0</v>
      </c>
      <c r="G236" s="96">
        <v>0</v>
      </c>
      <c r="H236" s="96">
        <v>0</v>
      </c>
      <c r="I236" s="96">
        <v>0</v>
      </c>
      <c r="J236" s="102">
        <f t="shared" si="89"/>
        <v>0</v>
      </c>
    </row>
    <row r="237" spans="1:10" ht="31.5" x14ac:dyDescent="0.25">
      <c r="A237" s="101" t="s">
        <v>54</v>
      </c>
      <c r="B237" s="97"/>
      <c r="C237" s="96">
        <v>0</v>
      </c>
      <c r="D237" s="96">
        <v>0</v>
      </c>
      <c r="E237" s="96">
        <v>0</v>
      </c>
      <c r="F237" s="96">
        <v>0</v>
      </c>
      <c r="G237" s="96">
        <v>0</v>
      </c>
      <c r="H237" s="96">
        <v>0</v>
      </c>
      <c r="I237" s="96">
        <v>0</v>
      </c>
      <c r="J237" s="102">
        <f t="shared" si="89"/>
        <v>0</v>
      </c>
    </row>
    <row r="238" spans="1:10" x14ac:dyDescent="0.25">
      <c r="A238" s="101" t="s">
        <v>55</v>
      </c>
      <c r="B238" s="97"/>
      <c r="C238" s="96">
        <v>0</v>
      </c>
      <c r="D238" s="96">
        <v>0</v>
      </c>
      <c r="E238" s="96">
        <v>0</v>
      </c>
      <c r="F238" s="96">
        <v>0</v>
      </c>
      <c r="G238" s="96">
        <v>0</v>
      </c>
      <c r="H238" s="96">
        <v>0</v>
      </c>
      <c r="I238" s="96">
        <v>0</v>
      </c>
      <c r="J238" s="102">
        <f t="shared" si="89"/>
        <v>0</v>
      </c>
    </row>
    <row r="239" spans="1:10" s="107" customFormat="1" ht="174" customHeight="1" x14ac:dyDescent="0.25">
      <c r="A239" s="100" t="s">
        <v>79</v>
      </c>
      <c r="B239" s="112" t="s">
        <v>68</v>
      </c>
      <c r="C239" s="95">
        <f>C240+C241+C244+C245</f>
        <v>400</v>
      </c>
      <c r="D239" s="95">
        <f t="shared" ref="D239:I239" si="100">D240+D241+D244+D245</f>
        <v>400</v>
      </c>
      <c r="E239" s="95">
        <f t="shared" si="100"/>
        <v>400</v>
      </c>
      <c r="F239" s="95">
        <f t="shared" si="100"/>
        <v>400</v>
      </c>
      <c r="G239" s="95">
        <f t="shared" si="100"/>
        <v>400</v>
      </c>
      <c r="H239" s="95">
        <f t="shared" si="100"/>
        <v>400</v>
      </c>
      <c r="I239" s="95">
        <f t="shared" si="100"/>
        <v>400</v>
      </c>
      <c r="J239" s="111">
        <f t="shared" si="89"/>
        <v>2800</v>
      </c>
    </row>
    <row r="240" spans="1:10" x14ac:dyDescent="0.25">
      <c r="A240" s="101" t="s">
        <v>51</v>
      </c>
      <c r="B240" s="97"/>
      <c r="C240" s="96">
        <v>0</v>
      </c>
      <c r="D240" s="96">
        <v>0</v>
      </c>
      <c r="E240" s="96">
        <v>0</v>
      </c>
      <c r="F240" s="96">
        <v>0</v>
      </c>
      <c r="G240" s="96">
        <v>0</v>
      </c>
      <c r="H240" s="96">
        <v>0</v>
      </c>
      <c r="I240" s="96">
        <v>0</v>
      </c>
      <c r="J240" s="102">
        <f t="shared" si="89"/>
        <v>0</v>
      </c>
    </row>
    <row r="241" spans="1:10" ht="31.5" x14ac:dyDescent="0.25">
      <c r="A241" s="101" t="s">
        <v>56</v>
      </c>
      <c r="B241" s="97"/>
      <c r="C241" s="96">
        <f>C242+C243</f>
        <v>400</v>
      </c>
      <c r="D241" s="96">
        <f t="shared" ref="D241:I241" si="101">D242+D243</f>
        <v>400</v>
      </c>
      <c r="E241" s="96">
        <f t="shared" si="101"/>
        <v>400</v>
      </c>
      <c r="F241" s="96">
        <f t="shared" si="101"/>
        <v>400</v>
      </c>
      <c r="G241" s="96">
        <f t="shared" si="101"/>
        <v>400</v>
      </c>
      <c r="H241" s="96">
        <f t="shared" si="101"/>
        <v>400</v>
      </c>
      <c r="I241" s="96">
        <f t="shared" si="101"/>
        <v>400</v>
      </c>
      <c r="J241" s="102">
        <f t="shared" si="89"/>
        <v>2800</v>
      </c>
    </row>
    <row r="242" spans="1:10" x14ac:dyDescent="0.25">
      <c r="A242" s="101" t="s">
        <v>52</v>
      </c>
      <c r="B242" s="97"/>
      <c r="C242" s="96">
        <v>400</v>
      </c>
      <c r="D242" s="96">
        <v>400</v>
      </c>
      <c r="E242" s="96">
        <v>400</v>
      </c>
      <c r="F242" s="96">
        <v>400</v>
      </c>
      <c r="G242" s="96">
        <v>400</v>
      </c>
      <c r="H242" s="96">
        <v>400</v>
      </c>
      <c r="I242" s="96">
        <v>400</v>
      </c>
      <c r="J242" s="102">
        <f t="shared" si="89"/>
        <v>2800</v>
      </c>
    </row>
    <row r="243" spans="1:10" x14ac:dyDescent="0.25">
      <c r="A243" s="101" t="s">
        <v>57</v>
      </c>
      <c r="B243" s="97"/>
      <c r="C243" s="96">
        <v>0</v>
      </c>
      <c r="D243" s="96">
        <v>0</v>
      </c>
      <c r="E243" s="96">
        <v>0</v>
      </c>
      <c r="F243" s="96">
        <v>0</v>
      </c>
      <c r="G243" s="96">
        <v>0</v>
      </c>
      <c r="H243" s="96">
        <v>0</v>
      </c>
      <c r="I243" s="96">
        <v>0</v>
      </c>
      <c r="J243" s="102">
        <f t="shared" si="89"/>
        <v>0</v>
      </c>
    </row>
    <row r="244" spans="1:10" ht="31.5" x14ac:dyDescent="0.25">
      <c r="A244" s="101" t="s">
        <v>54</v>
      </c>
      <c r="B244" s="97"/>
      <c r="C244" s="96">
        <v>0</v>
      </c>
      <c r="D244" s="96">
        <v>0</v>
      </c>
      <c r="E244" s="96">
        <v>0</v>
      </c>
      <c r="F244" s="96">
        <v>0</v>
      </c>
      <c r="G244" s="96">
        <v>0</v>
      </c>
      <c r="H244" s="96">
        <v>0</v>
      </c>
      <c r="I244" s="96">
        <v>0</v>
      </c>
      <c r="J244" s="102">
        <f t="shared" si="89"/>
        <v>0</v>
      </c>
    </row>
    <row r="245" spans="1:10" x14ac:dyDescent="0.25">
      <c r="A245" s="101" t="s">
        <v>55</v>
      </c>
      <c r="B245" s="97"/>
      <c r="C245" s="96">
        <v>0</v>
      </c>
      <c r="D245" s="96">
        <v>0</v>
      </c>
      <c r="E245" s="96">
        <v>0</v>
      </c>
      <c r="F245" s="96">
        <v>0</v>
      </c>
      <c r="G245" s="96">
        <v>0</v>
      </c>
      <c r="H245" s="96">
        <v>0</v>
      </c>
      <c r="I245" s="96">
        <v>0</v>
      </c>
      <c r="J245" s="102">
        <f t="shared" si="89"/>
        <v>0</v>
      </c>
    </row>
    <row r="246" spans="1:10" s="107" customFormat="1" ht="267.75" x14ac:dyDescent="0.25">
      <c r="A246" s="100" t="s">
        <v>84</v>
      </c>
      <c r="B246" s="112" t="s">
        <v>68</v>
      </c>
      <c r="C246" s="95">
        <f>C247+C248+C251+C252</f>
        <v>50</v>
      </c>
      <c r="D246" s="95">
        <f t="shared" ref="D246:I246" si="102">D247+D248+D251+D252</f>
        <v>50</v>
      </c>
      <c r="E246" s="95">
        <f t="shared" si="102"/>
        <v>50</v>
      </c>
      <c r="F246" s="95">
        <f t="shared" si="102"/>
        <v>50</v>
      </c>
      <c r="G246" s="95">
        <f t="shared" si="102"/>
        <v>50</v>
      </c>
      <c r="H246" s="95">
        <f t="shared" si="102"/>
        <v>50</v>
      </c>
      <c r="I246" s="95">
        <f t="shared" si="102"/>
        <v>50</v>
      </c>
      <c r="J246" s="111">
        <f t="shared" si="89"/>
        <v>350</v>
      </c>
    </row>
    <row r="247" spans="1:10" x14ac:dyDescent="0.25">
      <c r="A247" s="91" t="s">
        <v>51</v>
      </c>
      <c r="B247" s="97"/>
      <c r="C247" s="105">
        <v>0</v>
      </c>
      <c r="D247" s="105">
        <v>0</v>
      </c>
      <c r="E247" s="105">
        <v>0</v>
      </c>
      <c r="F247" s="105">
        <v>0</v>
      </c>
      <c r="G247" s="105">
        <v>0</v>
      </c>
      <c r="H247" s="105">
        <v>0</v>
      </c>
      <c r="I247" s="105">
        <v>0</v>
      </c>
      <c r="J247" s="102">
        <f t="shared" si="89"/>
        <v>0</v>
      </c>
    </row>
    <row r="248" spans="1:10" ht="31.5" x14ac:dyDescent="0.25">
      <c r="A248" s="91" t="s">
        <v>56</v>
      </c>
      <c r="B248" s="97"/>
      <c r="C248" s="105">
        <f>C249+C250</f>
        <v>50</v>
      </c>
      <c r="D248" s="105">
        <f t="shared" ref="D248:I248" si="103">D249+D250</f>
        <v>50</v>
      </c>
      <c r="E248" s="105">
        <f t="shared" si="103"/>
        <v>50</v>
      </c>
      <c r="F248" s="105">
        <f t="shared" si="103"/>
        <v>50</v>
      </c>
      <c r="G248" s="105">
        <f t="shared" si="103"/>
        <v>50</v>
      </c>
      <c r="H248" s="105">
        <f t="shared" si="103"/>
        <v>50</v>
      </c>
      <c r="I248" s="105">
        <f t="shared" si="103"/>
        <v>50</v>
      </c>
      <c r="J248" s="102">
        <f t="shared" si="89"/>
        <v>350</v>
      </c>
    </row>
    <row r="249" spans="1:10" x14ac:dyDescent="0.25">
      <c r="A249" s="91" t="s">
        <v>52</v>
      </c>
      <c r="B249" s="97"/>
      <c r="C249" s="105">
        <v>50</v>
      </c>
      <c r="D249" s="105">
        <v>50</v>
      </c>
      <c r="E249" s="105">
        <v>50</v>
      </c>
      <c r="F249" s="105">
        <v>50</v>
      </c>
      <c r="G249" s="105">
        <v>50</v>
      </c>
      <c r="H249" s="105">
        <v>50</v>
      </c>
      <c r="I249" s="105">
        <v>50</v>
      </c>
      <c r="J249" s="102">
        <f t="shared" si="89"/>
        <v>350</v>
      </c>
    </row>
    <row r="250" spans="1:10" x14ac:dyDescent="0.25">
      <c r="A250" s="91" t="s">
        <v>57</v>
      </c>
      <c r="B250" s="97"/>
      <c r="C250" s="105">
        <v>0</v>
      </c>
      <c r="D250" s="105">
        <v>0</v>
      </c>
      <c r="E250" s="105">
        <v>0</v>
      </c>
      <c r="F250" s="105">
        <v>0</v>
      </c>
      <c r="G250" s="105">
        <v>0</v>
      </c>
      <c r="H250" s="105">
        <v>0</v>
      </c>
      <c r="I250" s="105">
        <v>0</v>
      </c>
      <c r="J250" s="102">
        <f t="shared" si="89"/>
        <v>0</v>
      </c>
    </row>
    <row r="251" spans="1:10" ht="31.5" x14ac:dyDescent="0.25">
      <c r="A251" s="91" t="s">
        <v>54</v>
      </c>
      <c r="B251" s="97"/>
      <c r="C251" s="105">
        <v>0</v>
      </c>
      <c r="D251" s="105">
        <v>0</v>
      </c>
      <c r="E251" s="105">
        <v>0</v>
      </c>
      <c r="F251" s="105">
        <v>0</v>
      </c>
      <c r="G251" s="105">
        <v>0</v>
      </c>
      <c r="H251" s="105">
        <v>0</v>
      </c>
      <c r="I251" s="105">
        <v>0</v>
      </c>
      <c r="J251" s="102">
        <f t="shared" si="89"/>
        <v>0</v>
      </c>
    </row>
    <row r="252" spans="1:10" x14ac:dyDescent="0.25">
      <c r="A252" s="91" t="s">
        <v>55</v>
      </c>
      <c r="B252" s="97"/>
      <c r="C252" s="105">
        <v>0</v>
      </c>
      <c r="D252" s="105">
        <v>0</v>
      </c>
      <c r="E252" s="105">
        <v>0</v>
      </c>
      <c r="F252" s="105">
        <v>0</v>
      </c>
      <c r="G252" s="105">
        <v>0</v>
      </c>
      <c r="H252" s="105">
        <v>0</v>
      </c>
      <c r="I252" s="105">
        <v>0</v>
      </c>
      <c r="J252" s="102">
        <f t="shared" si="89"/>
        <v>0</v>
      </c>
    </row>
    <row r="253" spans="1:10" s="107" customFormat="1" ht="62.25" customHeight="1" x14ac:dyDescent="0.25">
      <c r="A253" s="106" t="s">
        <v>85</v>
      </c>
      <c r="B253" s="112" t="s">
        <v>68</v>
      </c>
      <c r="C253" s="113">
        <f>C254+C255+C258+C259</f>
        <v>300</v>
      </c>
      <c r="D253" s="113">
        <f t="shared" ref="D253:I253" si="104">D254+D255+D258+D259</f>
        <v>300</v>
      </c>
      <c r="E253" s="113">
        <f t="shared" si="104"/>
        <v>300</v>
      </c>
      <c r="F253" s="113">
        <f t="shared" si="104"/>
        <v>300</v>
      </c>
      <c r="G253" s="113">
        <f t="shared" si="104"/>
        <v>300</v>
      </c>
      <c r="H253" s="113">
        <f t="shared" si="104"/>
        <v>300</v>
      </c>
      <c r="I253" s="113">
        <f t="shared" si="104"/>
        <v>300</v>
      </c>
      <c r="J253" s="111">
        <f t="shared" si="89"/>
        <v>2100</v>
      </c>
    </row>
    <row r="254" spans="1:10" x14ac:dyDescent="0.25">
      <c r="A254" s="91" t="s">
        <v>51</v>
      </c>
      <c r="B254" s="97"/>
      <c r="C254" s="105">
        <v>0</v>
      </c>
      <c r="D254" s="105">
        <v>0</v>
      </c>
      <c r="E254" s="105">
        <v>0</v>
      </c>
      <c r="F254" s="105">
        <v>0</v>
      </c>
      <c r="G254" s="105">
        <v>0</v>
      </c>
      <c r="H254" s="105">
        <v>0</v>
      </c>
      <c r="I254" s="105">
        <v>0</v>
      </c>
      <c r="J254" s="102">
        <f t="shared" si="89"/>
        <v>0</v>
      </c>
    </row>
    <row r="255" spans="1:10" ht="31.5" x14ac:dyDescent="0.25">
      <c r="A255" s="91" t="s">
        <v>56</v>
      </c>
      <c r="B255" s="97"/>
      <c r="C255" s="105">
        <f>C256+C257</f>
        <v>300</v>
      </c>
      <c r="D255" s="105">
        <f t="shared" ref="D255:I255" si="105">D256+D257</f>
        <v>300</v>
      </c>
      <c r="E255" s="105">
        <f t="shared" si="105"/>
        <v>300</v>
      </c>
      <c r="F255" s="105">
        <f t="shared" si="105"/>
        <v>300</v>
      </c>
      <c r="G255" s="105">
        <f t="shared" si="105"/>
        <v>300</v>
      </c>
      <c r="H255" s="105">
        <f t="shared" si="105"/>
        <v>300</v>
      </c>
      <c r="I255" s="105">
        <f t="shared" si="105"/>
        <v>300</v>
      </c>
      <c r="J255" s="102">
        <f t="shared" si="89"/>
        <v>2100</v>
      </c>
    </row>
    <row r="256" spans="1:10" x14ac:dyDescent="0.25">
      <c r="A256" s="91" t="s">
        <v>52</v>
      </c>
      <c r="B256" s="97"/>
      <c r="C256" s="105">
        <v>300</v>
      </c>
      <c r="D256" s="105">
        <v>300</v>
      </c>
      <c r="E256" s="105">
        <v>300</v>
      </c>
      <c r="F256" s="105">
        <v>300</v>
      </c>
      <c r="G256" s="105">
        <v>300</v>
      </c>
      <c r="H256" s="105">
        <v>300</v>
      </c>
      <c r="I256" s="105">
        <v>300</v>
      </c>
      <c r="J256" s="102">
        <f t="shared" si="89"/>
        <v>2100</v>
      </c>
    </row>
    <row r="257" spans="1:10" x14ac:dyDescent="0.25">
      <c r="A257" s="91" t="s">
        <v>57</v>
      </c>
      <c r="B257" s="97"/>
      <c r="C257" s="105">
        <v>0</v>
      </c>
      <c r="D257" s="105">
        <v>0</v>
      </c>
      <c r="E257" s="105">
        <v>0</v>
      </c>
      <c r="F257" s="105">
        <v>0</v>
      </c>
      <c r="G257" s="105">
        <v>0</v>
      </c>
      <c r="H257" s="105">
        <v>0</v>
      </c>
      <c r="I257" s="105">
        <v>0</v>
      </c>
      <c r="J257" s="102">
        <f t="shared" si="89"/>
        <v>0</v>
      </c>
    </row>
    <row r="258" spans="1:10" ht="31.5" x14ac:dyDescent="0.25">
      <c r="A258" s="91" t="s">
        <v>54</v>
      </c>
      <c r="B258" s="97"/>
      <c r="C258" s="105">
        <v>0</v>
      </c>
      <c r="D258" s="105">
        <v>0</v>
      </c>
      <c r="E258" s="105">
        <v>0</v>
      </c>
      <c r="F258" s="105">
        <v>0</v>
      </c>
      <c r="G258" s="105">
        <v>0</v>
      </c>
      <c r="H258" s="105">
        <v>0</v>
      </c>
      <c r="I258" s="105">
        <v>0</v>
      </c>
      <c r="J258" s="102">
        <f t="shared" si="89"/>
        <v>0</v>
      </c>
    </row>
    <row r="259" spans="1:10" x14ac:dyDescent="0.25">
      <c r="A259" s="91" t="s">
        <v>55</v>
      </c>
      <c r="B259" s="97"/>
      <c r="C259" s="105">
        <v>0</v>
      </c>
      <c r="D259" s="105">
        <v>0</v>
      </c>
      <c r="E259" s="105">
        <v>0</v>
      </c>
      <c r="F259" s="105">
        <v>0</v>
      </c>
      <c r="G259" s="105">
        <v>0</v>
      </c>
      <c r="H259" s="105">
        <v>0</v>
      </c>
      <c r="I259" s="105">
        <v>0</v>
      </c>
      <c r="J259" s="102">
        <f t="shared" si="89"/>
        <v>0</v>
      </c>
    </row>
    <row r="260" spans="1:10" s="107" customFormat="1" ht="78.75" x14ac:dyDescent="0.25">
      <c r="A260" s="106" t="s">
        <v>88</v>
      </c>
      <c r="B260" s="112" t="s">
        <v>68</v>
      </c>
      <c r="C260" s="111">
        <f>C267</f>
        <v>70073</v>
      </c>
      <c r="D260" s="111">
        <f t="shared" ref="D260:I260" si="106">D267</f>
        <v>70073</v>
      </c>
      <c r="E260" s="111">
        <f t="shared" si="106"/>
        <v>70073</v>
      </c>
      <c r="F260" s="111">
        <f t="shared" si="106"/>
        <v>70073</v>
      </c>
      <c r="G260" s="111">
        <f t="shared" si="106"/>
        <v>70073</v>
      </c>
      <c r="H260" s="111">
        <f t="shared" si="106"/>
        <v>70073</v>
      </c>
      <c r="I260" s="111">
        <f t="shared" si="106"/>
        <v>70073</v>
      </c>
      <c r="J260" s="111">
        <f t="shared" si="89"/>
        <v>490511</v>
      </c>
    </row>
    <row r="261" spans="1:10" x14ac:dyDescent="0.25">
      <c r="A261" s="91" t="s">
        <v>51</v>
      </c>
      <c r="B261" s="109"/>
      <c r="C261" s="102">
        <f t="shared" ref="C261:I261" si="107">C268</f>
        <v>0</v>
      </c>
      <c r="D261" s="102">
        <f t="shared" si="107"/>
        <v>0</v>
      </c>
      <c r="E261" s="102">
        <f t="shared" si="107"/>
        <v>0</v>
      </c>
      <c r="F261" s="102">
        <f t="shared" si="107"/>
        <v>0</v>
      </c>
      <c r="G261" s="102">
        <f t="shared" si="107"/>
        <v>0</v>
      </c>
      <c r="H261" s="102">
        <f t="shared" si="107"/>
        <v>0</v>
      </c>
      <c r="I261" s="102">
        <f t="shared" si="107"/>
        <v>0</v>
      </c>
      <c r="J261" s="102">
        <f t="shared" si="89"/>
        <v>0</v>
      </c>
    </row>
    <row r="262" spans="1:10" ht="31.5" x14ac:dyDescent="0.25">
      <c r="A262" s="91" t="s">
        <v>56</v>
      </c>
      <c r="B262" s="109"/>
      <c r="C262" s="102">
        <f t="shared" ref="C262:I262" si="108">C269</f>
        <v>70073</v>
      </c>
      <c r="D262" s="102">
        <f t="shared" si="108"/>
        <v>70073</v>
      </c>
      <c r="E262" s="102">
        <f t="shared" si="108"/>
        <v>70073</v>
      </c>
      <c r="F262" s="102">
        <f t="shared" si="108"/>
        <v>70073</v>
      </c>
      <c r="G262" s="102">
        <f t="shared" si="108"/>
        <v>70073</v>
      </c>
      <c r="H262" s="102">
        <f t="shared" si="108"/>
        <v>70073</v>
      </c>
      <c r="I262" s="102">
        <f t="shared" si="108"/>
        <v>70073</v>
      </c>
      <c r="J262" s="102">
        <f t="shared" si="89"/>
        <v>490511</v>
      </c>
    </row>
    <row r="263" spans="1:10" x14ac:dyDescent="0.25">
      <c r="A263" s="91" t="s">
        <v>52</v>
      </c>
      <c r="B263" s="109"/>
      <c r="C263" s="102">
        <f t="shared" ref="C263:I263" si="109">C270</f>
        <v>70073</v>
      </c>
      <c r="D263" s="102">
        <f t="shared" si="109"/>
        <v>70073</v>
      </c>
      <c r="E263" s="102">
        <f t="shared" si="109"/>
        <v>70073</v>
      </c>
      <c r="F263" s="102">
        <f t="shared" si="109"/>
        <v>70073</v>
      </c>
      <c r="G263" s="102">
        <f t="shared" si="109"/>
        <v>70073</v>
      </c>
      <c r="H263" s="102">
        <f t="shared" si="109"/>
        <v>70073</v>
      </c>
      <c r="I263" s="102">
        <f t="shared" si="109"/>
        <v>70073</v>
      </c>
      <c r="J263" s="102">
        <f t="shared" si="89"/>
        <v>490511</v>
      </c>
    </row>
    <row r="264" spans="1:10" x14ac:dyDescent="0.25">
      <c r="A264" s="91" t="s">
        <v>57</v>
      </c>
      <c r="B264" s="109"/>
      <c r="C264" s="102">
        <f t="shared" ref="C264:I264" si="110">C271</f>
        <v>0</v>
      </c>
      <c r="D264" s="102">
        <f t="shared" si="110"/>
        <v>0</v>
      </c>
      <c r="E264" s="102">
        <f t="shared" si="110"/>
        <v>0</v>
      </c>
      <c r="F264" s="102">
        <f t="shared" si="110"/>
        <v>0</v>
      </c>
      <c r="G264" s="102">
        <f t="shared" si="110"/>
        <v>0</v>
      </c>
      <c r="H264" s="102">
        <f t="shared" si="110"/>
        <v>0</v>
      </c>
      <c r="I264" s="102">
        <f t="shared" si="110"/>
        <v>0</v>
      </c>
      <c r="J264" s="102">
        <f t="shared" si="89"/>
        <v>0</v>
      </c>
    </row>
    <row r="265" spans="1:10" ht="31.5" x14ac:dyDescent="0.25">
      <c r="A265" s="91" t="s">
        <v>54</v>
      </c>
      <c r="B265" s="109"/>
      <c r="C265" s="102">
        <f t="shared" ref="C265:I265" si="111">C272</f>
        <v>0</v>
      </c>
      <c r="D265" s="102">
        <f t="shared" si="111"/>
        <v>0</v>
      </c>
      <c r="E265" s="102">
        <f t="shared" si="111"/>
        <v>0</v>
      </c>
      <c r="F265" s="102">
        <f t="shared" si="111"/>
        <v>0</v>
      </c>
      <c r="G265" s="102">
        <f t="shared" si="111"/>
        <v>0</v>
      </c>
      <c r="H265" s="102">
        <f t="shared" si="111"/>
        <v>0</v>
      </c>
      <c r="I265" s="102">
        <f t="shared" si="111"/>
        <v>0</v>
      </c>
      <c r="J265" s="102">
        <f t="shared" si="89"/>
        <v>0</v>
      </c>
    </row>
    <row r="266" spans="1:10" x14ac:dyDescent="0.25">
      <c r="A266" s="91" t="s">
        <v>55</v>
      </c>
      <c r="B266" s="109"/>
      <c r="C266" s="102">
        <f t="shared" ref="C266:I266" si="112">C273</f>
        <v>0</v>
      </c>
      <c r="D266" s="102">
        <f t="shared" si="112"/>
        <v>0</v>
      </c>
      <c r="E266" s="102">
        <f t="shared" si="112"/>
        <v>0</v>
      </c>
      <c r="F266" s="102">
        <f t="shared" si="112"/>
        <v>0</v>
      </c>
      <c r="G266" s="102">
        <f t="shared" si="112"/>
        <v>0</v>
      </c>
      <c r="H266" s="102">
        <f t="shared" si="112"/>
        <v>0</v>
      </c>
      <c r="I266" s="102">
        <f t="shared" si="112"/>
        <v>0</v>
      </c>
      <c r="J266" s="102">
        <f t="shared" si="89"/>
        <v>0</v>
      </c>
    </row>
    <row r="267" spans="1:10" s="107" customFormat="1" ht="63" x14ac:dyDescent="0.25">
      <c r="A267" s="106" t="s">
        <v>89</v>
      </c>
      <c r="B267" s="112" t="s">
        <v>68</v>
      </c>
      <c r="C267" s="111">
        <f>C268+C269+C272+C273</f>
        <v>70073</v>
      </c>
      <c r="D267" s="111">
        <f t="shared" ref="D267:I267" si="113">D268+D269+D272+D273</f>
        <v>70073</v>
      </c>
      <c r="E267" s="111">
        <f t="shared" si="113"/>
        <v>70073</v>
      </c>
      <c r="F267" s="111">
        <f t="shared" si="113"/>
        <v>70073</v>
      </c>
      <c r="G267" s="111">
        <f t="shared" si="113"/>
        <v>70073</v>
      </c>
      <c r="H267" s="111">
        <f t="shared" si="113"/>
        <v>70073</v>
      </c>
      <c r="I267" s="111">
        <f t="shared" si="113"/>
        <v>70073</v>
      </c>
      <c r="J267" s="111">
        <f t="shared" si="89"/>
        <v>490511</v>
      </c>
    </row>
    <row r="268" spans="1:10" x14ac:dyDescent="0.25">
      <c r="A268" s="91" t="s">
        <v>51</v>
      </c>
      <c r="B268" s="109"/>
      <c r="C268" s="102">
        <v>0</v>
      </c>
      <c r="D268" s="102">
        <v>0</v>
      </c>
      <c r="E268" s="102">
        <v>0</v>
      </c>
      <c r="F268" s="102">
        <v>0</v>
      </c>
      <c r="G268" s="102">
        <v>0</v>
      </c>
      <c r="H268" s="102">
        <v>0</v>
      </c>
      <c r="I268" s="102">
        <v>0</v>
      </c>
      <c r="J268" s="102">
        <f t="shared" si="89"/>
        <v>0</v>
      </c>
    </row>
    <row r="269" spans="1:10" ht="31.5" x14ac:dyDescent="0.25">
      <c r="A269" s="91" t="s">
        <v>56</v>
      </c>
      <c r="B269" s="109"/>
      <c r="C269" s="102">
        <f>C270+C271</f>
        <v>70073</v>
      </c>
      <c r="D269" s="102">
        <f t="shared" ref="D269:I269" si="114">D270+D271</f>
        <v>70073</v>
      </c>
      <c r="E269" s="102">
        <f t="shared" si="114"/>
        <v>70073</v>
      </c>
      <c r="F269" s="102">
        <f t="shared" si="114"/>
        <v>70073</v>
      </c>
      <c r="G269" s="102">
        <f t="shared" si="114"/>
        <v>70073</v>
      </c>
      <c r="H269" s="102">
        <f t="shared" si="114"/>
        <v>70073</v>
      </c>
      <c r="I269" s="102">
        <f t="shared" si="114"/>
        <v>70073</v>
      </c>
      <c r="J269" s="102">
        <f t="shared" ref="J269:J273" si="115">C269+D269+E269+F269+G269+H269+I269</f>
        <v>490511</v>
      </c>
    </row>
    <row r="270" spans="1:10" x14ac:dyDescent="0.25">
      <c r="A270" s="91" t="s">
        <v>52</v>
      </c>
      <c r="B270" s="109"/>
      <c r="C270" s="102">
        <v>70073</v>
      </c>
      <c r="D270" s="102">
        <v>70073</v>
      </c>
      <c r="E270" s="102">
        <v>70073</v>
      </c>
      <c r="F270" s="102">
        <v>70073</v>
      </c>
      <c r="G270" s="102">
        <v>70073</v>
      </c>
      <c r="H270" s="102">
        <v>70073</v>
      </c>
      <c r="I270" s="102">
        <v>70073</v>
      </c>
      <c r="J270" s="102">
        <f t="shared" si="115"/>
        <v>490511</v>
      </c>
    </row>
    <row r="271" spans="1:10" x14ac:dyDescent="0.25">
      <c r="A271" s="91" t="s">
        <v>57</v>
      </c>
      <c r="B271" s="109"/>
      <c r="C271" s="102">
        <v>0</v>
      </c>
      <c r="D271" s="102">
        <v>0</v>
      </c>
      <c r="E271" s="102">
        <v>0</v>
      </c>
      <c r="F271" s="102">
        <v>0</v>
      </c>
      <c r="G271" s="102">
        <v>0</v>
      </c>
      <c r="H271" s="102">
        <v>0</v>
      </c>
      <c r="I271" s="102">
        <v>0</v>
      </c>
      <c r="J271" s="102">
        <f t="shared" si="115"/>
        <v>0</v>
      </c>
    </row>
    <row r="272" spans="1:10" ht="31.5" x14ac:dyDescent="0.25">
      <c r="A272" s="91" t="s">
        <v>54</v>
      </c>
      <c r="B272" s="109"/>
      <c r="C272" s="102">
        <v>0</v>
      </c>
      <c r="D272" s="102">
        <v>0</v>
      </c>
      <c r="E272" s="102">
        <v>0</v>
      </c>
      <c r="F272" s="102">
        <v>0</v>
      </c>
      <c r="G272" s="102">
        <v>0</v>
      </c>
      <c r="H272" s="102">
        <v>0</v>
      </c>
      <c r="I272" s="102">
        <v>0</v>
      </c>
      <c r="J272" s="102">
        <f t="shared" si="115"/>
        <v>0</v>
      </c>
    </row>
    <row r="273" spans="1:10" x14ac:dyDescent="0.25">
      <c r="A273" s="91" t="s">
        <v>55</v>
      </c>
      <c r="B273" s="109"/>
      <c r="C273" s="102">
        <v>0</v>
      </c>
      <c r="D273" s="102">
        <v>0</v>
      </c>
      <c r="E273" s="102">
        <v>0</v>
      </c>
      <c r="F273" s="102">
        <v>0</v>
      </c>
      <c r="G273" s="102">
        <v>0</v>
      </c>
      <c r="H273" s="102">
        <v>0</v>
      </c>
      <c r="I273" s="102">
        <v>0</v>
      </c>
      <c r="J273" s="102">
        <f t="shared" si="115"/>
        <v>0</v>
      </c>
    </row>
  </sheetData>
  <mergeCells count="4">
    <mergeCell ref="A3:A4"/>
    <mergeCell ref="B3:B4"/>
    <mergeCell ref="C3:J3"/>
    <mergeCell ref="A1:J1"/>
  </mergeCells>
  <hyperlinks>
    <hyperlink ref="A3" location="P832" display="P832"/>
    <hyperlink ref="A8" location="P833" display="P833"/>
    <hyperlink ref="A13" location="P834" display="P834"/>
  </hyperlinks>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0"/>
  <sheetViews>
    <sheetView zoomScale="70" zoomScaleNormal="70" workbookViewId="0">
      <pane ySplit="6" topLeftCell="A55" activePane="bottomLeft" state="frozen"/>
      <selection activeCell="B16" sqref="B16:N16"/>
      <selection pane="bottomLeft" activeCell="I21" sqref="I21"/>
    </sheetView>
  </sheetViews>
  <sheetFormatPr defaultRowHeight="15" x14ac:dyDescent="0.25"/>
  <cols>
    <col min="1" max="1" width="1.85546875" customWidth="1"/>
    <col min="2" max="2" width="73.42578125" customWidth="1"/>
    <col min="3" max="3" width="20.7109375" style="136" customWidth="1"/>
    <col min="4" max="8" width="13.5703125" style="136" customWidth="1"/>
    <col min="9" max="10" width="16.28515625" style="136" customWidth="1"/>
    <col min="11" max="11" width="22.7109375" style="137" customWidth="1"/>
    <col min="12" max="12" width="20.140625" customWidth="1"/>
    <col min="13" max="13" width="12.42578125" bestFit="1" customWidth="1"/>
  </cols>
  <sheetData>
    <row r="1" spans="2:11" x14ac:dyDescent="0.25">
      <c r="D1" s="114" t="s">
        <v>270</v>
      </c>
    </row>
    <row r="2" spans="2:11" x14ac:dyDescent="0.25">
      <c r="D2" s="114" t="s">
        <v>271</v>
      </c>
    </row>
    <row r="3" spans="2:11" x14ac:dyDescent="0.25">
      <c r="D3" s="138" t="s">
        <v>272</v>
      </c>
    </row>
    <row r="4" spans="2:11" x14ac:dyDescent="0.25">
      <c r="D4" s="138"/>
    </row>
    <row r="5" spans="2:11" ht="31.5" customHeight="1" x14ac:dyDescent="0.25">
      <c r="B5" s="233" t="s">
        <v>58</v>
      </c>
      <c r="C5" s="235" t="s">
        <v>47</v>
      </c>
      <c r="D5" s="236" t="s">
        <v>48</v>
      </c>
      <c r="E5" s="237"/>
      <c r="F5" s="237"/>
      <c r="G5" s="237"/>
      <c r="H5" s="237"/>
      <c r="I5" s="237"/>
      <c r="J5" s="237"/>
      <c r="K5" s="238"/>
    </row>
    <row r="6" spans="2:11" ht="31.5" customHeight="1" x14ac:dyDescent="0.25">
      <c r="B6" s="234"/>
      <c r="C6" s="235"/>
      <c r="D6" s="139">
        <v>2024</v>
      </c>
      <c r="E6" s="139">
        <v>2025</v>
      </c>
      <c r="F6" s="139">
        <v>2026</v>
      </c>
      <c r="G6" s="139">
        <v>2027</v>
      </c>
      <c r="H6" s="139">
        <v>2028</v>
      </c>
      <c r="I6" s="139">
        <v>2029</v>
      </c>
      <c r="J6" s="139">
        <v>2030</v>
      </c>
      <c r="K6" s="140" t="s">
        <v>268</v>
      </c>
    </row>
    <row r="7" spans="2:11" x14ac:dyDescent="0.25">
      <c r="B7" s="141">
        <v>1</v>
      </c>
      <c r="C7" s="141">
        <v>2</v>
      </c>
      <c r="D7" s="141">
        <v>3</v>
      </c>
      <c r="E7" s="141">
        <v>4</v>
      </c>
      <c r="F7" s="141">
        <v>5</v>
      </c>
      <c r="G7" s="141">
        <v>6</v>
      </c>
      <c r="H7" s="141">
        <v>7</v>
      </c>
      <c r="I7" s="141">
        <v>8</v>
      </c>
      <c r="J7" s="141">
        <v>9</v>
      </c>
      <c r="K7" s="141">
        <v>10</v>
      </c>
    </row>
    <row r="8" spans="2:11" s="146" customFormat="1" ht="31.5" x14ac:dyDescent="0.25">
      <c r="B8" s="142" t="s">
        <v>273</v>
      </c>
      <c r="C8" s="143" t="s">
        <v>250</v>
      </c>
      <c r="D8" s="144"/>
      <c r="E8" s="144"/>
      <c r="F8" s="144"/>
      <c r="G8" s="144"/>
      <c r="H8" s="144"/>
      <c r="I8" s="144"/>
      <c r="J8" s="144"/>
      <c r="K8" s="145">
        <f>SUM(D8:J8)</f>
        <v>0</v>
      </c>
    </row>
    <row r="9" spans="2:11" ht="15.75" x14ac:dyDescent="0.25">
      <c r="B9" s="147" t="s">
        <v>51</v>
      </c>
      <c r="C9" s="6"/>
      <c r="D9" s="144"/>
      <c r="E9" s="144"/>
      <c r="F9" s="144"/>
      <c r="G9" s="144"/>
      <c r="H9" s="144"/>
      <c r="I9" s="144"/>
      <c r="J9" s="144"/>
      <c r="K9" s="145">
        <f>SUM(D9:J9)</f>
        <v>0</v>
      </c>
    </row>
    <row r="10" spans="2:11" ht="15.75" x14ac:dyDescent="0.25">
      <c r="B10" s="147" t="s">
        <v>274</v>
      </c>
      <c r="C10" s="6"/>
      <c r="D10" s="144"/>
      <c r="E10" s="144"/>
      <c r="F10" s="144"/>
      <c r="G10" s="144"/>
      <c r="H10" s="144"/>
      <c r="I10" s="144"/>
      <c r="J10" s="144"/>
      <c r="K10" s="145">
        <f>SUM(D10:J10)</f>
        <v>0</v>
      </c>
    </row>
    <row r="11" spans="2:11" ht="15.75" x14ac:dyDescent="0.25">
      <c r="B11" s="147" t="s">
        <v>52</v>
      </c>
      <c r="C11" s="6"/>
      <c r="D11" s="144"/>
      <c r="E11" s="144"/>
      <c r="F11" s="144"/>
      <c r="G11" s="144"/>
      <c r="H11" s="144"/>
      <c r="I11" s="144"/>
      <c r="J11" s="144"/>
      <c r="K11" s="145">
        <f t="shared" ref="K11:K13" si="0">SUM(D11:J11)</f>
        <v>0</v>
      </c>
    </row>
    <row r="12" spans="2:11" ht="15.75" x14ac:dyDescent="0.25">
      <c r="B12" s="147" t="s">
        <v>53</v>
      </c>
      <c r="C12" s="6"/>
      <c r="D12" s="144"/>
      <c r="E12" s="144"/>
      <c r="F12" s="144"/>
      <c r="G12" s="144"/>
      <c r="H12" s="144"/>
      <c r="I12" s="144"/>
      <c r="J12" s="144"/>
      <c r="K12" s="145">
        <f>SUM(D12:J12)</f>
        <v>0</v>
      </c>
    </row>
    <row r="13" spans="2:11" ht="31.5" x14ac:dyDescent="0.25">
      <c r="B13" s="147" t="s">
        <v>54</v>
      </c>
      <c r="C13" s="6"/>
      <c r="D13" s="144"/>
      <c r="E13" s="144"/>
      <c r="F13" s="144"/>
      <c r="G13" s="144"/>
      <c r="H13" s="144"/>
      <c r="I13" s="144"/>
      <c r="J13" s="144"/>
      <c r="K13" s="145">
        <f t="shared" si="0"/>
        <v>0</v>
      </c>
    </row>
    <row r="14" spans="2:11" ht="15.75" x14ac:dyDescent="0.25">
      <c r="B14" s="147" t="s">
        <v>55</v>
      </c>
      <c r="C14" s="6"/>
      <c r="D14" s="144"/>
      <c r="E14" s="144"/>
      <c r="F14" s="144"/>
      <c r="G14" s="144"/>
      <c r="H14" s="144"/>
      <c r="I14" s="144"/>
      <c r="J14" s="144"/>
      <c r="K14" s="145">
        <f t="shared" ref="K14:K19" si="1">SUM(D14:J14)</f>
        <v>0</v>
      </c>
    </row>
    <row r="15" spans="2:11" ht="15.75" x14ac:dyDescent="0.25">
      <c r="B15" s="147" t="s">
        <v>275</v>
      </c>
      <c r="C15" s="6"/>
      <c r="D15" s="144"/>
      <c r="E15" s="144"/>
      <c r="F15" s="144"/>
      <c r="G15" s="144"/>
      <c r="H15" s="144"/>
      <c r="I15" s="144"/>
      <c r="J15" s="144"/>
      <c r="K15" s="145">
        <f t="shared" si="1"/>
        <v>0</v>
      </c>
    </row>
    <row r="16" spans="2:11" ht="37.5" x14ac:dyDescent="0.25">
      <c r="B16" s="148" t="s">
        <v>249</v>
      </c>
      <c r="C16" s="149" t="s">
        <v>250</v>
      </c>
      <c r="D16" s="150">
        <f>D30+D37+D44+D51+D58+D65+D72+D79+D86+D93+D100+D107+D114+D121+D128+D136</f>
        <v>1781134.37</v>
      </c>
      <c r="E16" s="150">
        <f t="shared" ref="E16:J16" si="2">E30+E37+E44+E51+E58+E65+E72+E79+E86+E93+E100+E107+E114+E121+E128+E136</f>
        <v>2771409.8877999997</v>
      </c>
      <c r="F16" s="150">
        <f t="shared" si="2"/>
        <v>1729313.84</v>
      </c>
      <c r="G16" s="150">
        <f t="shared" si="2"/>
        <v>70082967.586999997</v>
      </c>
      <c r="H16" s="150">
        <f t="shared" si="2"/>
        <v>943123.65840000019</v>
      </c>
      <c r="I16" s="150">
        <f t="shared" si="2"/>
        <v>1037436.0242400004</v>
      </c>
      <c r="J16" s="150">
        <f t="shared" si="2"/>
        <v>1141179.6266640003</v>
      </c>
      <c r="K16" s="150">
        <f t="shared" si="1"/>
        <v>79486564.994103998</v>
      </c>
    </row>
    <row r="17" spans="2:13" ht="15.75" x14ac:dyDescent="0.25">
      <c r="B17" s="147" t="s">
        <v>51</v>
      </c>
      <c r="C17" s="6"/>
      <c r="D17" s="135">
        <f>D31+D38+D45+D52+D59+D66+D73+D80+D87+D94+D101+D108+D115+D122+D129+D137</f>
        <v>590825.19999999995</v>
      </c>
      <c r="E17" s="135">
        <f t="shared" ref="D17:J22" si="3">E31+E38+E45+E52+E59+E66+E73+E80+E87+E94+E101+E108+E115+E122+E129+E137</f>
        <v>1687489.0957999998</v>
      </c>
      <c r="F17" s="135">
        <f t="shared" si="3"/>
        <v>634188.38559999992</v>
      </c>
      <c r="G17" s="135">
        <f t="shared" si="3"/>
        <v>260000</v>
      </c>
      <c r="H17" s="135">
        <f t="shared" si="3"/>
        <v>0</v>
      </c>
      <c r="I17" s="135">
        <f t="shared" si="3"/>
        <v>0</v>
      </c>
      <c r="J17" s="135">
        <f t="shared" si="3"/>
        <v>0</v>
      </c>
      <c r="K17" s="135">
        <f t="shared" si="1"/>
        <v>3172502.6813999992</v>
      </c>
    </row>
    <row r="18" spans="2:13" ht="15.75" x14ac:dyDescent="0.25">
      <c r="B18" s="147" t="s">
        <v>56</v>
      </c>
      <c r="C18" s="6"/>
      <c r="D18" s="135">
        <f>D19+D20</f>
        <v>1190309.1700000002</v>
      </c>
      <c r="E18" s="135">
        <f t="shared" si="3"/>
        <v>1083920.7920000001</v>
      </c>
      <c r="F18" s="135">
        <f t="shared" ref="F18:J18" si="4">F19+F20</f>
        <v>1095125.4544000002</v>
      </c>
      <c r="G18" s="135">
        <f>G19+G20</f>
        <v>16848858.967</v>
      </c>
      <c r="H18" s="135">
        <f t="shared" si="4"/>
        <v>943123.65840000019</v>
      </c>
      <c r="I18" s="135">
        <f t="shared" si="4"/>
        <v>1037436.0242400004</v>
      </c>
      <c r="J18" s="135">
        <f t="shared" si="4"/>
        <v>1141179.6266640003</v>
      </c>
      <c r="K18" s="135">
        <f t="shared" si="1"/>
        <v>23339953.692704003</v>
      </c>
    </row>
    <row r="19" spans="2:13" s="146" customFormat="1" ht="15.75" x14ac:dyDescent="0.25">
      <c r="B19" s="88" t="s">
        <v>52</v>
      </c>
      <c r="C19" s="151"/>
      <c r="D19" s="135">
        <f>D33+D40+D47+D54+D61+D68+D75+D82+D89+D96+D103+D110+D117+D124+D131+D139</f>
        <v>1190309.1700000002</v>
      </c>
      <c r="E19" s="135">
        <f t="shared" si="3"/>
        <v>1083920.7920000001</v>
      </c>
      <c r="F19" s="135">
        <f t="shared" si="3"/>
        <v>1095125.4544000002</v>
      </c>
      <c r="G19" s="135">
        <f t="shared" si="3"/>
        <v>16848858.967</v>
      </c>
      <c r="H19" s="135">
        <f t="shared" si="3"/>
        <v>943123.65840000019</v>
      </c>
      <c r="I19" s="135">
        <f t="shared" si="3"/>
        <v>1037436.0242400004</v>
      </c>
      <c r="J19" s="135">
        <f t="shared" si="3"/>
        <v>1141179.6266640003</v>
      </c>
      <c r="K19" s="135">
        <f t="shared" si="1"/>
        <v>23339953.692704003</v>
      </c>
    </row>
    <row r="20" spans="2:13" ht="15.75" x14ac:dyDescent="0.25">
      <c r="B20" s="147" t="s">
        <v>57</v>
      </c>
      <c r="C20" s="6"/>
      <c r="D20" s="135">
        <f>D34+D41+D48+D55+D62+D69+D76+D83+D90+D97+D104+D111+D118+D125+D132+D140</f>
        <v>0</v>
      </c>
      <c r="E20" s="135">
        <f t="shared" si="3"/>
        <v>0</v>
      </c>
      <c r="F20" s="135">
        <f t="shared" si="3"/>
        <v>0</v>
      </c>
      <c r="G20" s="135">
        <f t="shared" si="3"/>
        <v>0</v>
      </c>
      <c r="H20" s="135">
        <f t="shared" si="3"/>
        <v>0</v>
      </c>
      <c r="I20" s="135">
        <f t="shared" si="3"/>
        <v>0</v>
      </c>
      <c r="J20" s="135">
        <f t="shared" si="3"/>
        <v>0</v>
      </c>
      <c r="K20" s="135">
        <f t="shared" ref="K20:K22" si="5">SUM(D20:J20)</f>
        <v>0</v>
      </c>
    </row>
    <row r="21" spans="2:13" ht="31.5" x14ac:dyDescent="0.25">
      <c r="B21" s="147" t="s">
        <v>54</v>
      </c>
      <c r="C21" s="6"/>
      <c r="D21" s="135">
        <f t="shared" si="3"/>
        <v>0</v>
      </c>
      <c r="E21" s="135">
        <f t="shared" si="3"/>
        <v>0</v>
      </c>
      <c r="F21" s="135">
        <f t="shared" si="3"/>
        <v>0</v>
      </c>
      <c r="G21" s="135">
        <f t="shared" si="3"/>
        <v>0</v>
      </c>
      <c r="H21" s="135">
        <f t="shared" si="3"/>
        <v>0</v>
      </c>
      <c r="I21" s="135">
        <f t="shared" si="3"/>
        <v>0</v>
      </c>
      <c r="J21" s="135">
        <f t="shared" si="3"/>
        <v>0</v>
      </c>
      <c r="K21" s="135">
        <f t="shared" si="5"/>
        <v>0</v>
      </c>
    </row>
    <row r="22" spans="2:13" ht="15.75" x14ac:dyDescent="0.25">
      <c r="B22" s="147" t="s">
        <v>55</v>
      </c>
      <c r="C22" s="6"/>
      <c r="D22" s="135">
        <f>D36+D43+D50+D57+D64+D71+D78+D85+D92+D99+D106+D113+D120+D127+D134+D142</f>
        <v>0</v>
      </c>
      <c r="E22" s="135">
        <f t="shared" si="3"/>
        <v>0</v>
      </c>
      <c r="F22" s="135">
        <f t="shared" si="3"/>
        <v>0</v>
      </c>
      <c r="G22" s="135">
        <f t="shared" si="3"/>
        <v>52974108.619999997</v>
      </c>
      <c r="H22" s="135">
        <f t="shared" si="3"/>
        <v>0</v>
      </c>
      <c r="I22" s="135">
        <f t="shared" si="3"/>
        <v>0</v>
      </c>
      <c r="J22" s="135">
        <f t="shared" si="3"/>
        <v>0</v>
      </c>
      <c r="K22" s="135">
        <f t="shared" si="5"/>
        <v>52974108.619999997</v>
      </c>
      <c r="L22" s="181"/>
      <c r="M22" s="181"/>
    </row>
    <row r="23" spans="2:13" ht="37.5" x14ac:dyDescent="0.25">
      <c r="B23" s="148" t="s">
        <v>251</v>
      </c>
      <c r="C23" s="149" t="s">
        <v>250</v>
      </c>
      <c r="D23" s="150">
        <f>D30+D37+D44+D51+D128</f>
        <v>1192533.08</v>
      </c>
      <c r="E23" s="150">
        <f t="shared" ref="E23:J23" si="6">E30+E37+E44+E51+E128</f>
        <v>1991968.8477999999</v>
      </c>
      <c r="F23" s="150">
        <f t="shared" si="6"/>
        <v>949872.8</v>
      </c>
      <c r="G23" s="150">
        <f t="shared" si="6"/>
        <v>69225582.442999989</v>
      </c>
      <c r="H23" s="150">
        <f t="shared" si="6"/>
        <v>0</v>
      </c>
      <c r="I23" s="150">
        <f t="shared" si="6"/>
        <v>0</v>
      </c>
      <c r="J23" s="150">
        <f t="shared" si="6"/>
        <v>0</v>
      </c>
      <c r="K23" s="150">
        <f>SUM(D23:J23)</f>
        <v>73359957.170799986</v>
      </c>
    </row>
    <row r="24" spans="2:13" ht="15.75" x14ac:dyDescent="0.25">
      <c r="B24" s="147" t="s">
        <v>51</v>
      </c>
      <c r="C24" s="6"/>
      <c r="D24" s="135">
        <v>590825.19999999995</v>
      </c>
      <c r="E24" s="135">
        <v>1687489.0957999998</v>
      </c>
      <c r="F24" s="135">
        <v>634188.38559999992</v>
      </c>
      <c r="G24" s="135">
        <v>260000</v>
      </c>
      <c r="H24" s="135">
        <v>0</v>
      </c>
      <c r="I24" s="135">
        <v>0</v>
      </c>
      <c r="J24" s="135">
        <v>0</v>
      </c>
      <c r="K24" s="135">
        <f t="shared" ref="K24" si="7">SUM(D24:J24)</f>
        <v>3172502.6813999992</v>
      </c>
    </row>
    <row r="25" spans="2:13" ht="15.75" x14ac:dyDescent="0.25">
      <c r="B25" s="147" t="s">
        <v>56</v>
      </c>
      <c r="C25" s="6"/>
      <c r="D25" s="135">
        <f>D26+D27</f>
        <v>601707.88</v>
      </c>
      <c r="E25" s="135">
        <f>E26+E27</f>
        <v>153419.22200000001</v>
      </c>
      <c r="F25" s="135">
        <f t="shared" ref="F25:J25" si="8">F26+F27</f>
        <v>112000</v>
      </c>
      <c r="G25" s="135">
        <f t="shared" si="8"/>
        <v>15180923.823000001</v>
      </c>
      <c r="H25" s="135">
        <f t="shared" si="8"/>
        <v>0</v>
      </c>
      <c r="I25" s="135">
        <f t="shared" si="8"/>
        <v>0</v>
      </c>
      <c r="J25" s="135">
        <f t="shared" si="8"/>
        <v>0</v>
      </c>
      <c r="K25" s="135">
        <f>SUM(D25:J25)</f>
        <v>16048050.925000001</v>
      </c>
    </row>
    <row r="26" spans="2:13" s="146" customFormat="1" ht="15.75" x14ac:dyDescent="0.25">
      <c r="B26" s="88" t="s">
        <v>52</v>
      </c>
      <c r="C26" s="151"/>
      <c r="D26" s="179">
        <f>D33+D47+D54+D131</f>
        <v>601707.88</v>
      </c>
      <c r="E26" s="179">
        <f t="shared" ref="E26:J26" si="9">E33+E47+E54+E131</f>
        <v>153419.22200000001</v>
      </c>
      <c r="F26" s="179">
        <f t="shared" si="9"/>
        <v>112000</v>
      </c>
      <c r="G26" s="179">
        <f t="shared" si="9"/>
        <v>15180923.823000001</v>
      </c>
      <c r="H26" s="179">
        <f t="shared" si="9"/>
        <v>0</v>
      </c>
      <c r="I26" s="179">
        <f t="shared" si="9"/>
        <v>0</v>
      </c>
      <c r="J26" s="179">
        <f t="shared" si="9"/>
        <v>0</v>
      </c>
      <c r="K26" s="135">
        <f>SUM(D26:J26)</f>
        <v>16048050.925000001</v>
      </c>
    </row>
    <row r="27" spans="2:13" ht="15.75" x14ac:dyDescent="0.25">
      <c r="B27" s="147" t="s">
        <v>57</v>
      </c>
      <c r="C27" s="6"/>
      <c r="D27" s="135">
        <f t="shared" ref="D27:J29" si="10">D34+D41+D48+D55</f>
        <v>0</v>
      </c>
      <c r="E27" s="135">
        <f t="shared" si="10"/>
        <v>0</v>
      </c>
      <c r="F27" s="135">
        <f t="shared" si="10"/>
        <v>0</v>
      </c>
      <c r="G27" s="135">
        <f t="shared" si="10"/>
        <v>0</v>
      </c>
      <c r="H27" s="135">
        <f t="shared" si="10"/>
        <v>0</v>
      </c>
      <c r="I27" s="135">
        <f t="shared" si="10"/>
        <v>0</v>
      </c>
      <c r="J27" s="135">
        <f t="shared" si="10"/>
        <v>0</v>
      </c>
      <c r="K27" s="135">
        <f t="shared" ref="K27:K29" si="11">SUM(D27:J27)</f>
        <v>0</v>
      </c>
    </row>
    <row r="28" spans="2:13" ht="31.5" x14ac:dyDescent="0.25">
      <c r="B28" s="147" t="s">
        <v>54</v>
      </c>
      <c r="C28" s="6"/>
      <c r="D28" s="135">
        <f t="shared" si="10"/>
        <v>0</v>
      </c>
      <c r="E28" s="135">
        <f t="shared" si="10"/>
        <v>0</v>
      </c>
      <c r="F28" s="135">
        <f t="shared" si="10"/>
        <v>0</v>
      </c>
      <c r="G28" s="135">
        <f t="shared" si="10"/>
        <v>0</v>
      </c>
      <c r="H28" s="135">
        <f t="shared" si="10"/>
        <v>0</v>
      </c>
      <c r="I28" s="135">
        <f t="shared" si="10"/>
        <v>0</v>
      </c>
      <c r="J28" s="135">
        <f t="shared" si="10"/>
        <v>0</v>
      </c>
      <c r="K28" s="135">
        <f t="shared" si="11"/>
        <v>0</v>
      </c>
    </row>
    <row r="29" spans="2:13" ht="15.75" x14ac:dyDescent="0.25">
      <c r="B29" s="147" t="s">
        <v>55</v>
      </c>
      <c r="C29" s="6"/>
      <c r="D29" s="135">
        <f t="shared" si="10"/>
        <v>0</v>
      </c>
      <c r="E29" s="135">
        <f t="shared" si="10"/>
        <v>0</v>
      </c>
      <c r="F29" s="135">
        <f t="shared" si="10"/>
        <v>0</v>
      </c>
      <c r="G29" s="135">
        <f t="shared" si="10"/>
        <v>52974108.619999997</v>
      </c>
      <c r="H29" s="135">
        <f t="shared" si="10"/>
        <v>0</v>
      </c>
      <c r="I29" s="135">
        <f t="shared" si="10"/>
        <v>0</v>
      </c>
      <c r="J29" s="135">
        <f t="shared" si="10"/>
        <v>0</v>
      </c>
      <c r="K29" s="135">
        <f t="shared" si="11"/>
        <v>52974108.619999997</v>
      </c>
    </row>
    <row r="30" spans="2:13" ht="15.75" x14ac:dyDescent="0.25">
      <c r="B30" s="152" t="s">
        <v>252</v>
      </c>
      <c r="C30" s="153" t="s">
        <v>250</v>
      </c>
      <c r="D30" s="154">
        <f>D31+D32+D35+D36</f>
        <v>105.68</v>
      </c>
      <c r="E30" s="154">
        <f t="shared" ref="E30:J30" si="12">E31+E32+E35+E36</f>
        <v>0</v>
      </c>
      <c r="F30" s="154">
        <f t="shared" si="12"/>
        <v>75000</v>
      </c>
      <c r="G30" s="154">
        <f t="shared" si="12"/>
        <v>65825032.442999996</v>
      </c>
      <c r="H30" s="154">
        <f t="shared" si="12"/>
        <v>0</v>
      </c>
      <c r="I30" s="154">
        <f t="shared" si="12"/>
        <v>0</v>
      </c>
      <c r="J30" s="154">
        <f t="shared" si="12"/>
        <v>0</v>
      </c>
      <c r="K30" s="155">
        <f>SUM(D30:J30)</f>
        <v>65900138.122999996</v>
      </c>
    </row>
    <row r="31" spans="2:13" ht="15.75" x14ac:dyDescent="0.25">
      <c r="B31" s="147" t="s">
        <v>51</v>
      </c>
      <c r="C31" s="6"/>
      <c r="D31" s="180">
        <v>0</v>
      </c>
      <c r="E31" s="180">
        <v>0</v>
      </c>
      <c r="F31" s="180">
        <v>0</v>
      </c>
      <c r="G31" s="180">
        <v>0</v>
      </c>
      <c r="H31" s="180">
        <v>0</v>
      </c>
      <c r="I31" s="180">
        <v>0</v>
      </c>
      <c r="J31" s="180">
        <v>0</v>
      </c>
      <c r="K31" s="157">
        <f t="shared" ref="K31:K56" si="13">SUM(D31:J31)</f>
        <v>0</v>
      </c>
    </row>
    <row r="32" spans="2:13" ht="15.75" x14ac:dyDescent="0.25">
      <c r="B32" s="147" t="s">
        <v>56</v>
      </c>
      <c r="C32" s="6"/>
      <c r="D32" s="180">
        <f>D33+D34</f>
        <v>105.68</v>
      </c>
      <c r="E32" s="180">
        <f>E33+E34</f>
        <v>0</v>
      </c>
      <c r="F32" s="180">
        <f t="shared" ref="F32:J32" si="14">F33+F34</f>
        <v>75000</v>
      </c>
      <c r="G32" s="180">
        <f t="shared" si="14"/>
        <v>12850923.823000001</v>
      </c>
      <c r="H32" s="180">
        <f t="shared" si="14"/>
        <v>0</v>
      </c>
      <c r="I32" s="180">
        <f t="shared" si="14"/>
        <v>0</v>
      </c>
      <c r="J32" s="180">
        <f t="shared" si="14"/>
        <v>0</v>
      </c>
      <c r="K32" s="157">
        <f t="shared" si="13"/>
        <v>12926029.503</v>
      </c>
    </row>
    <row r="33" spans="2:11" s="146" customFormat="1" ht="15.75" x14ac:dyDescent="0.25">
      <c r="B33" s="88" t="s">
        <v>52</v>
      </c>
      <c r="C33" s="151"/>
      <c r="D33" s="180">
        <v>105.68</v>
      </c>
      <c r="E33" s="180">
        <v>0</v>
      </c>
      <c r="F33" s="180">
        <v>75000</v>
      </c>
      <c r="G33" s="180">
        <v>12850923.823000001</v>
      </c>
      <c r="H33" s="180">
        <v>0</v>
      </c>
      <c r="I33" s="180">
        <v>0</v>
      </c>
      <c r="J33" s="180">
        <v>0</v>
      </c>
      <c r="K33" s="157">
        <f t="shared" si="13"/>
        <v>12926029.503</v>
      </c>
    </row>
    <row r="34" spans="2:11" ht="15.75" x14ac:dyDescent="0.25">
      <c r="B34" s="147" t="s">
        <v>57</v>
      </c>
      <c r="C34" s="6"/>
      <c r="D34" s="180">
        <v>0</v>
      </c>
      <c r="E34" s="180"/>
      <c r="F34" s="180"/>
      <c r="G34" s="180"/>
      <c r="H34" s="180"/>
      <c r="I34" s="180"/>
      <c r="J34" s="180"/>
      <c r="K34" s="157">
        <f t="shared" si="13"/>
        <v>0</v>
      </c>
    </row>
    <row r="35" spans="2:11" ht="31.5" x14ac:dyDescent="0.25">
      <c r="B35" s="147" t="s">
        <v>54</v>
      </c>
      <c r="C35" s="6"/>
      <c r="D35" s="180">
        <v>0</v>
      </c>
      <c r="E35" s="180"/>
      <c r="F35" s="180"/>
      <c r="G35" s="180"/>
      <c r="H35" s="180"/>
      <c r="I35" s="180"/>
      <c r="J35" s="180"/>
      <c r="K35" s="157">
        <f t="shared" si="13"/>
        <v>0</v>
      </c>
    </row>
    <row r="36" spans="2:11" ht="15.75" x14ac:dyDescent="0.25">
      <c r="B36" s="147" t="s">
        <v>55</v>
      </c>
      <c r="C36" s="6"/>
      <c r="D36" s="180">
        <f>'Перечень ОКСов ПП-1'!G68</f>
        <v>0</v>
      </c>
      <c r="E36" s="180">
        <f>'Перечень ОКСов ПП-1'!H68</f>
        <v>0</v>
      </c>
      <c r="F36" s="180">
        <f>'Перечень ОКСов ПП-1'!I68</f>
        <v>0</v>
      </c>
      <c r="G36" s="180">
        <f>'Перечень ОКСов ПП-1'!J68</f>
        <v>52974108.619999997</v>
      </c>
      <c r="H36" s="180">
        <f>'Перечень ОКСов ПП-1'!K68</f>
        <v>0</v>
      </c>
      <c r="I36" s="180">
        <f>'Перечень ОКСов ПП-1'!L68</f>
        <v>0</v>
      </c>
      <c r="J36" s="180">
        <f>'Перечень ОКСов ПП-1'!M68</f>
        <v>0</v>
      </c>
      <c r="K36" s="157">
        <f t="shared" si="13"/>
        <v>52974108.619999997</v>
      </c>
    </row>
    <row r="37" spans="2:11" ht="15.75" x14ac:dyDescent="0.25">
      <c r="B37" s="152" t="s">
        <v>253</v>
      </c>
      <c r="C37" s="153" t="s">
        <v>250</v>
      </c>
      <c r="D37" s="154">
        <f>D38+D39+D42+D43</f>
        <v>0</v>
      </c>
      <c r="E37" s="154">
        <f>E38+E39+E42+E43</f>
        <v>256053</v>
      </c>
      <c r="F37" s="154">
        <f t="shared" ref="F37:J37" si="15">F38+F39+F42+F43</f>
        <v>482509.44</v>
      </c>
      <c r="G37" s="154">
        <f t="shared" si="15"/>
        <v>810550</v>
      </c>
      <c r="H37" s="154">
        <f t="shared" si="15"/>
        <v>0</v>
      </c>
      <c r="I37" s="154">
        <f t="shared" si="15"/>
        <v>0</v>
      </c>
      <c r="J37" s="154">
        <f t="shared" si="15"/>
        <v>0</v>
      </c>
      <c r="K37" s="155">
        <f t="shared" si="13"/>
        <v>1549112.44</v>
      </c>
    </row>
    <row r="38" spans="2:11" ht="15.75" x14ac:dyDescent="0.25">
      <c r="B38" s="147" t="s">
        <v>51</v>
      </c>
      <c r="C38" s="6"/>
      <c r="D38" s="180">
        <v>0</v>
      </c>
      <c r="E38" s="180">
        <v>104992.47</v>
      </c>
      <c r="F38" s="180">
        <v>278825.02559999999</v>
      </c>
      <c r="G38" s="180">
        <v>0</v>
      </c>
      <c r="H38" s="180">
        <v>0</v>
      </c>
      <c r="I38" s="180">
        <v>0</v>
      </c>
      <c r="J38" s="180">
        <v>0</v>
      </c>
      <c r="K38" s="157">
        <f t="shared" si="13"/>
        <v>383817.49560000002</v>
      </c>
    </row>
    <row r="39" spans="2:11" ht="15.75" x14ac:dyDescent="0.25">
      <c r="B39" s="147" t="s">
        <v>56</v>
      </c>
      <c r="C39" s="6"/>
      <c r="D39" s="180">
        <f>D40+D41</f>
        <v>0</v>
      </c>
      <c r="E39" s="180">
        <f t="shared" ref="E39:J39" si="16">E40+E41</f>
        <v>151060.53</v>
      </c>
      <c r="F39" s="180">
        <f t="shared" si="16"/>
        <v>203684.41440000001</v>
      </c>
      <c r="G39" s="180">
        <f t="shared" si="16"/>
        <v>810550</v>
      </c>
      <c r="H39" s="180">
        <f t="shared" si="16"/>
        <v>0</v>
      </c>
      <c r="I39" s="180">
        <f t="shared" si="16"/>
        <v>0</v>
      </c>
      <c r="J39" s="180">
        <f t="shared" si="16"/>
        <v>0</v>
      </c>
      <c r="K39" s="157">
        <f t="shared" si="13"/>
        <v>1165294.9443999999</v>
      </c>
    </row>
    <row r="40" spans="2:11" s="146" customFormat="1" ht="15.75" x14ac:dyDescent="0.25">
      <c r="B40" s="88" t="s">
        <v>52</v>
      </c>
      <c r="C40" s="151"/>
      <c r="D40" s="180">
        <v>0</v>
      </c>
      <c r="E40" s="180">
        <v>151060.53</v>
      </c>
      <c r="F40" s="180">
        <v>203684.41440000001</v>
      </c>
      <c r="G40" s="180">
        <v>810550</v>
      </c>
      <c r="H40" s="180">
        <v>0</v>
      </c>
      <c r="I40" s="180">
        <v>0</v>
      </c>
      <c r="J40" s="180">
        <v>0</v>
      </c>
      <c r="K40" s="157">
        <f t="shared" si="13"/>
        <v>1165294.9443999999</v>
      </c>
    </row>
    <row r="41" spans="2:11" ht="15.75" x14ac:dyDescent="0.25">
      <c r="B41" s="147" t="s">
        <v>57</v>
      </c>
      <c r="C41" s="6"/>
      <c r="D41" s="180"/>
      <c r="E41" s="180"/>
      <c r="F41" s="180"/>
      <c r="G41" s="180"/>
      <c r="H41" s="180"/>
      <c r="I41" s="180"/>
      <c r="J41" s="180"/>
      <c r="K41" s="157">
        <f t="shared" si="13"/>
        <v>0</v>
      </c>
    </row>
    <row r="42" spans="2:11" ht="31.5" x14ac:dyDescent="0.25">
      <c r="B42" s="147" t="s">
        <v>54</v>
      </c>
      <c r="C42" s="6"/>
      <c r="D42" s="180"/>
      <c r="E42" s="180"/>
      <c r="F42" s="180"/>
      <c r="G42" s="180"/>
      <c r="H42" s="180"/>
      <c r="I42" s="180"/>
      <c r="J42" s="180"/>
      <c r="K42" s="157">
        <f t="shared" si="13"/>
        <v>0</v>
      </c>
    </row>
    <row r="43" spans="2:11" ht="15.75" x14ac:dyDescent="0.25">
      <c r="B43" s="147" t="s">
        <v>55</v>
      </c>
      <c r="C43" s="6"/>
      <c r="D43" s="180"/>
      <c r="E43" s="180"/>
      <c r="F43" s="180"/>
      <c r="G43" s="180"/>
      <c r="H43" s="180"/>
      <c r="I43" s="180"/>
      <c r="J43" s="180"/>
      <c r="K43" s="157">
        <f t="shared" si="13"/>
        <v>0</v>
      </c>
    </row>
    <row r="44" spans="2:11" ht="31.5" x14ac:dyDescent="0.25">
      <c r="B44" s="152" t="s">
        <v>254</v>
      </c>
      <c r="C44" s="153" t="s">
        <v>250</v>
      </c>
      <c r="D44" s="154">
        <f>D45+D46+D49+D50</f>
        <v>115000</v>
      </c>
      <c r="E44" s="154">
        <f t="shared" ref="E44:J44" si="17">E45+E46+E49+E50</f>
        <v>608235.30000000005</v>
      </c>
      <c r="F44" s="154">
        <f t="shared" si="17"/>
        <v>127868.29</v>
      </c>
      <c r="G44" s="154">
        <f t="shared" si="17"/>
        <v>2300360</v>
      </c>
      <c r="H44" s="154">
        <f t="shared" si="17"/>
        <v>0</v>
      </c>
      <c r="I44" s="154">
        <f t="shared" si="17"/>
        <v>0</v>
      </c>
      <c r="J44" s="154">
        <f t="shared" si="17"/>
        <v>0</v>
      </c>
      <c r="K44" s="155">
        <f t="shared" si="13"/>
        <v>3151463.59</v>
      </c>
    </row>
    <row r="45" spans="2:11" ht="15.75" x14ac:dyDescent="0.25">
      <c r="B45" s="147" t="s">
        <v>51</v>
      </c>
      <c r="C45" s="6"/>
      <c r="D45" s="180">
        <v>0</v>
      </c>
      <c r="E45" s="180">
        <v>604816.0780000001</v>
      </c>
      <c r="F45" s="180">
        <v>90868.29</v>
      </c>
      <c r="G45" s="180">
        <v>0</v>
      </c>
      <c r="H45" s="180">
        <v>0</v>
      </c>
      <c r="I45" s="180">
        <v>0</v>
      </c>
      <c r="J45" s="180">
        <v>0</v>
      </c>
      <c r="K45" s="157">
        <f t="shared" si="13"/>
        <v>695684.36800000013</v>
      </c>
    </row>
    <row r="46" spans="2:11" ht="15.75" x14ac:dyDescent="0.25">
      <c r="B46" s="147" t="s">
        <v>56</v>
      </c>
      <c r="C46" s="6"/>
      <c r="D46" s="180">
        <f>D47+D48</f>
        <v>115000</v>
      </c>
      <c r="E46" s="180">
        <f t="shared" ref="E46:J46" si="18">E47+E48</f>
        <v>3419.2220000000002</v>
      </c>
      <c r="F46" s="180">
        <f t="shared" si="18"/>
        <v>37000</v>
      </c>
      <c r="G46" s="180">
        <f t="shared" si="18"/>
        <v>2300360</v>
      </c>
      <c r="H46" s="180">
        <f t="shared" si="18"/>
        <v>0</v>
      </c>
      <c r="I46" s="180">
        <f t="shared" si="18"/>
        <v>0</v>
      </c>
      <c r="J46" s="180">
        <f t="shared" si="18"/>
        <v>0</v>
      </c>
      <c r="K46" s="157">
        <f t="shared" si="13"/>
        <v>2455779.2220000001</v>
      </c>
    </row>
    <row r="47" spans="2:11" s="146" customFormat="1" ht="15.75" x14ac:dyDescent="0.25">
      <c r="B47" s="88" t="s">
        <v>52</v>
      </c>
      <c r="C47" s="151"/>
      <c r="D47" s="180">
        <v>115000</v>
      </c>
      <c r="E47" s="180">
        <v>3419.2220000000002</v>
      </c>
      <c r="F47" s="180">
        <v>37000</v>
      </c>
      <c r="G47" s="180">
        <v>2300360</v>
      </c>
      <c r="H47" s="180">
        <v>0</v>
      </c>
      <c r="I47" s="180">
        <v>0</v>
      </c>
      <c r="J47" s="180">
        <v>0</v>
      </c>
      <c r="K47" s="157">
        <f t="shared" si="13"/>
        <v>2455779.2220000001</v>
      </c>
    </row>
    <row r="48" spans="2:11" ht="15.75" x14ac:dyDescent="0.25">
      <c r="B48" s="147" t="s">
        <v>57</v>
      </c>
      <c r="C48" s="6"/>
      <c r="D48" s="180"/>
      <c r="E48" s="180"/>
      <c r="F48" s="180"/>
      <c r="G48" s="180"/>
      <c r="H48" s="180"/>
      <c r="I48" s="180"/>
      <c r="J48" s="180"/>
      <c r="K48" s="157">
        <f t="shared" si="13"/>
        <v>0</v>
      </c>
    </row>
    <row r="49" spans="2:12" ht="31.5" x14ac:dyDescent="0.25">
      <c r="B49" s="147" t="s">
        <v>54</v>
      </c>
      <c r="C49" s="6"/>
      <c r="D49" s="180"/>
      <c r="E49" s="180"/>
      <c r="F49" s="180"/>
      <c r="G49" s="180"/>
      <c r="H49" s="180"/>
      <c r="I49" s="180"/>
      <c r="J49" s="180"/>
      <c r="K49" s="157">
        <f t="shared" si="13"/>
        <v>0</v>
      </c>
    </row>
    <row r="50" spans="2:12" ht="15.75" x14ac:dyDescent="0.25">
      <c r="B50" s="147" t="s">
        <v>55</v>
      </c>
      <c r="C50" s="6"/>
      <c r="D50" s="180"/>
      <c r="E50" s="180"/>
      <c r="F50" s="180"/>
      <c r="G50" s="180"/>
      <c r="H50" s="180"/>
      <c r="I50" s="180"/>
      <c r="J50" s="180"/>
      <c r="K50" s="157">
        <f t="shared" si="13"/>
        <v>0</v>
      </c>
    </row>
    <row r="51" spans="2:12" ht="15.75" x14ac:dyDescent="0.25">
      <c r="B51" s="152" t="s">
        <v>255</v>
      </c>
      <c r="C51" s="153" t="s">
        <v>250</v>
      </c>
      <c r="D51" s="154">
        <f>D52+D53+D56+D57</f>
        <v>481454.2</v>
      </c>
      <c r="E51" s="154">
        <f t="shared" ref="E51:J51" si="19">E52+E53+E56+E57</f>
        <v>1127680.5477999998</v>
      </c>
      <c r="F51" s="154">
        <f t="shared" si="19"/>
        <v>264495.07</v>
      </c>
      <c r="G51" s="154">
        <f t="shared" si="19"/>
        <v>289640</v>
      </c>
      <c r="H51" s="154">
        <f t="shared" si="19"/>
        <v>0</v>
      </c>
      <c r="I51" s="154">
        <f t="shared" si="19"/>
        <v>0</v>
      </c>
      <c r="J51" s="154">
        <f t="shared" si="19"/>
        <v>0</v>
      </c>
      <c r="K51" s="155">
        <f t="shared" si="13"/>
        <v>2163269.8177999998</v>
      </c>
    </row>
    <row r="52" spans="2:12" ht="15.75" x14ac:dyDescent="0.25">
      <c r="B52" s="147" t="s">
        <v>51</v>
      </c>
      <c r="C52" s="6"/>
      <c r="D52" s="180">
        <f>'Перечень ОКСов ПП-1'!G318</f>
        <v>0</v>
      </c>
      <c r="E52" s="180">
        <f>'Перечень ОКСов ПП-1'!H318</f>
        <v>977680.54779999983</v>
      </c>
      <c r="F52" s="180">
        <f>'Перечень ОКСов ПП-1'!I318</f>
        <v>264495.07</v>
      </c>
      <c r="G52" s="180">
        <f>'Перечень ОКСов ПП-1'!J318</f>
        <v>260000</v>
      </c>
      <c r="H52" s="180">
        <f>'Перечень ОКСов ПП-1'!K318</f>
        <v>0</v>
      </c>
      <c r="I52" s="180">
        <f>'Перечень ОКСов ПП-1'!L318</f>
        <v>0</v>
      </c>
      <c r="J52" s="180">
        <f>'Перечень ОКСов ПП-1'!M318</f>
        <v>0</v>
      </c>
      <c r="K52" s="157">
        <f t="shared" si="13"/>
        <v>1502175.6177999999</v>
      </c>
    </row>
    <row r="53" spans="2:12" ht="15.75" x14ac:dyDescent="0.25">
      <c r="B53" s="147" t="s">
        <v>56</v>
      </c>
      <c r="C53" s="6"/>
      <c r="D53" s="180">
        <f>D54+D55</f>
        <v>481454.2</v>
      </c>
      <c r="E53" s="180">
        <f t="shared" ref="E53:J53" si="20">E54+E55</f>
        <v>150000</v>
      </c>
      <c r="F53" s="180">
        <f t="shared" si="20"/>
        <v>0</v>
      </c>
      <c r="G53" s="180">
        <f t="shared" si="20"/>
        <v>29640</v>
      </c>
      <c r="H53" s="180">
        <f t="shared" si="20"/>
        <v>0</v>
      </c>
      <c r="I53" s="180">
        <f t="shared" si="20"/>
        <v>0</v>
      </c>
      <c r="J53" s="180">
        <f t="shared" si="20"/>
        <v>0</v>
      </c>
      <c r="K53" s="157">
        <f t="shared" si="13"/>
        <v>661094.19999999995</v>
      </c>
    </row>
    <row r="54" spans="2:12" s="146" customFormat="1" ht="15.75" x14ac:dyDescent="0.25">
      <c r="B54" s="88" t="s">
        <v>52</v>
      </c>
      <c r="C54" s="151"/>
      <c r="D54" s="180">
        <f>'Перечень ОКСов ПП-1'!G317</f>
        <v>481454.2</v>
      </c>
      <c r="E54" s="180">
        <f>'Перечень ОКСов ПП-1'!H317</f>
        <v>150000</v>
      </c>
      <c r="F54" s="180">
        <f>'Перечень ОКСов ПП-1'!I317</f>
        <v>0</v>
      </c>
      <c r="G54" s="180">
        <f>'Перечень ОКСов ПП-1'!J317</f>
        <v>29640</v>
      </c>
      <c r="H54" s="180">
        <f>'Перечень ОКСов ПП-1'!K317</f>
        <v>0</v>
      </c>
      <c r="I54" s="180">
        <f>'Перечень ОКСов ПП-1'!L317</f>
        <v>0</v>
      </c>
      <c r="J54" s="180">
        <f>'Перечень ОКСов ПП-1'!M317</f>
        <v>0</v>
      </c>
      <c r="K54" s="157">
        <f t="shared" si="13"/>
        <v>661094.19999999995</v>
      </c>
    </row>
    <row r="55" spans="2:12" ht="15.75" x14ac:dyDescent="0.25">
      <c r="B55" s="147" t="s">
        <v>57</v>
      </c>
      <c r="C55" s="6"/>
      <c r="D55" s="180"/>
      <c r="E55" s="180"/>
      <c r="F55" s="180"/>
      <c r="G55" s="180"/>
      <c r="H55" s="180"/>
      <c r="I55" s="180"/>
      <c r="J55" s="180"/>
      <c r="K55" s="157">
        <f t="shared" si="13"/>
        <v>0</v>
      </c>
    </row>
    <row r="56" spans="2:12" ht="31.5" x14ac:dyDescent="0.25">
      <c r="B56" s="147" t="s">
        <v>54</v>
      </c>
      <c r="C56" s="6"/>
      <c r="D56" s="180"/>
      <c r="E56" s="180"/>
      <c r="F56" s="180"/>
      <c r="G56" s="180"/>
      <c r="H56" s="180"/>
      <c r="I56" s="180"/>
      <c r="J56" s="180"/>
      <c r="K56" s="157">
        <f t="shared" si="13"/>
        <v>0</v>
      </c>
    </row>
    <row r="57" spans="2:12" ht="15.75" x14ac:dyDescent="0.25">
      <c r="B57" s="147" t="s">
        <v>55</v>
      </c>
      <c r="C57" s="6"/>
      <c r="D57" s="156"/>
      <c r="E57" s="156"/>
      <c r="F57" s="156"/>
      <c r="G57" s="156"/>
      <c r="H57" s="156"/>
      <c r="I57" s="156"/>
      <c r="J57" s="156"/>
      <c r="K57" s="157">
        <f>SUM(D57:J57)</f>
        <v>0</v>
      </c>
    </row>
    <row r="58" spans="2:12" ht="15.75" x14ac:dyDescent="0.25">
      <c r="B58" s="152" t="s">
        <v>256</v>
      </c>
      <c r="C58" s="153" t="s">
        <v>250</v>
      </c>
      <c r="D58" s="154">
        <f>D59+D60+D63+D64</f>
        <v>28868</v>
      </c>
      <c r="E58" s="154">
        <f t="shared" ref="E58:J58" si="21">E59+E60+E63+E64</f>
        <v>40415.199999999997</v>
      </c>
      <c r="F58" s="154">
        <f t="shared" si="21"/>
        <v>40415.199999999997</v>
      </c>
      <c r="G58" s="154">
        <f t="shared" si="21"/>
        <v>44456.72</v>
      </c>
      <c r="H58" s="154">
        <f t="shared" si="21"/>
        <v>48902.392000000007</v>
      </c>
      <c r="I58" s="154">
        <f t="shared" si="21"/>
        <v>53792.631200000011</v>
      </c>
      <c r="J58" s="154">
        <f t="shared" si="21"/>
        <v>59171.894320000014</v>
      </c>
      <c r="K58" s="155">
        <f t="shared" ref="K58:K71" si="22">SUM(D58:J58)</f>
        <v>316022.03752000001</v>
      </c>
    </row>
    <row r="59" spans="2:12" ht="15.75" x14ac:dyDescent="0.25">
      <c r="B59" s="147" t="s">
        <v>51</v>
      </c>
      <c r="C59" s="6"/>
      <c r="D59" s="180">
        <v>0</v>
      </c>
      <c r="E59" s="180">
        <v>0</v>
      </c>
      <c r="F59" s="180">
        <v>0</v>
      </c>
      <c r="G59" s="180">
        <v>0</v>
      </c>
      <c r="H59" s="180">
        <v>0</v>
      </c>
      <c r="I59" s="180">
        <v>0</v>
      </c>
      <c r="J59" s="180">
        <v>0</v>
      </c>
      <c r="K59" s="157">
        <f t="shared" si="22"/>
        <v>0</v>
      </c>
    </row>
    <row r="60" spans="2:12" ht="15.75" x14ac:dyDescent="0.25">
      <c r="B60" s="147" t="s">
        <v>56</v>
      </c>
      <c r="C60" s="6"/>
      <c r="D60" s="180">
        <f>D61+D62</f>
        <v>28868</v>
      </c>
      <c r="E60" s="180">
        <f t="shared" ref="E60:J60" si="23">E61+E62</f>
        <v>40415.199999999997</v>
      </c>
      <c r="F60" s="180">
        <f t="shared" si="23"/>
        <v>40415.199999999997</v>
      </c>
      <c r="G60" s="180">
        <f t="shared" si="23"/>
        <v>44456.72</v>
      </c>
      <c r="H60" s="180">
        <f t="shared" si="23"/>
        <v>48902.392000000007</v>
      </c>
      <c r="I60" s="180">
        <f t="shared" si="23"/>
        <v>53792.631200000011</v>
      </c>
      <c r="J60" s="180">
        <f t="shared" si="23"/>
        <v>59171.894320000014</v>
      </c>
      <c r="K60" s="157">
        <f t="shared" si="22"/>
        <v>316022.03752000001</v>
      </c>
    </row>
    <row r="61" spans="2:12" s="146" customFormat="1" ht="15.75" x14ac:dyDescent="0.25">
      <c r="B61" s="88" t="s">
        <v>52</v>
      </c>
      <c r="C61" s="151"/>
      <c r="D61" s="180">
        <v>28868</v>
      </c>
      <c r="E61" s="180">
        <v>40415.199999999997</v>
      </c>
      <c r="F61" s="180">
        <v>40415.199999999997</v>
      </c>
      <c r="G61" s="180">
        <v>44456.72</v>
      </c>
      <c r="H61" s="180">
        <v>48902.392000000007</v>
      </c>
      <c r="I61" s="180">
        <v>53792.631200000011</v>
      </c>
      <c r="J61" s="180">
        <v>59171.894320000014</v>
      </c>
      <c r="K61" s="157">
        <f t="shared" si="22"/>
        <v>316022.03752000001</v>
      </c>
    </row>
    <row r="62" spans="2:12" ht="15.75" x14ac:dyDescent="0.25">
      <c r="B62" s="147" t="s">
        <v>57</v>
      </c>
      <c r="C62" s="6"/>
      <c r="D62" s="180">
        <v>0</v>
      </c>
      <c r="E62" s="180">
        <v>0</v>
      </c>
      <c r="F62" s="180">
        <v>0</v>
      </c>
      <c r="G62" s="180">
        <v>0</v>
      </c>
      <c r="H62" s="180">
        <v>0</v>
      </c>
      <c r="I62" s="180">
        <v>0</v>
      </c>
      <c r="J62" s="180">
        <v>0</v>
      </c>
      <c r="K62" s="157">
        <f t="shared" si="22"/>
        <v>0</v>
      </c>
      <c r="L62" s="146"/>
    </row>
    <row r="63" spans="2:12" ht="31.5" x14ac:dyDescent="0.25">
      <c r="B63" s="147" t="s">
        <v>54</v>
      </c>
      <c r="C63" s="6"/>
      <c r="D63" s="180">
        <v>0</v>
      </c>
      <c r="E63" s="180">
        <v>0</v>
      </c>
      <c r="F63" s="180">
        <v>0</v>
      </c>
      <c r="G63" s="180">
        <v>0</v>
      </c>
      <c r="H63" s="180">
        <v>0</v>
      </c>
      <c r="I63" s="180">
        <v>0</v>
      </c>
      <c r="J63" s="180">
        <v>0</v>
      </c>
      <c r="K63" s="157">
        <f t="shared" si="22"/>
        <v>0</v>
      </c>
      <c r="L63" s="146"/>
    </row>
    <row r="64" spans="2:12" ht="15.75" x14ac:dyDescent="0.25">
      <c r="B64" s="147" t="s">
        <v>55</v>
      </c>
      <c r="C64" s="6"/>
      <c r="D64" s="156">
        <v>0</v>
      </c>
      <c r="E64" s="156">
        <v>0</v>
      </c>
      <c r="F64" s="156">
        <v>0</v>
      </c>
      <c r="G64" s="156">
        <v>0</v>
      </c>
      <c r="H64" s="156">
        <v>0</v>
      </c>
      <c r="I64" s="156">
        <v>0</v>
      </c>
      <c r="J64" s="156">
        <v>0</v>
      </c>
      <c r="K64" s="157">
        <f t="shared" si="22"/>
        <v>0</v>
      </c>
      <c r="L64" s="146"/>
    </row>
    <row r="65" spans="2:12" ht="15.75" x14ac:dyDescent="0.25">
      <c r="B65" s="152" t="s">
        <v>257</v>
      </c>
      <c r="C65" s="153" t="s">
        <v>250</v>
      </c>
      <c r="D65" s="154">
        <f>D66+D67+D70+D71</f>
        <v>360892.1</v>
      </c>
      <c r="E65" s="154">
        <f t="shared" ref="E65:J65" si="24">E66+E67+E70+E71</f>
        <v>505248.94</v>
      </c>
      <c r="F65" s="154">
        <f t="shared" si="24"/>
        <v>505248.94</v>
      </c>
      <c r="G65" s="154">
        <f t="shared" si="24"/>
        <v>555773.83400000003</v>
      </c>
      <c r="H65" s="154">
        <f t="shared" si="24"/>
        <v>611351.21740000008</v>
      </c>
      <c r="I65" s="154">
        <f t="shared" si="24"/>
        <v>672486.33914000017</v>
      </c>
      <c r="J65" s="154">
        <f t="shared" si="24"/>
        <v>739734.97305400029</v>
      </c>
      <c r="K65" s="155">
        <f t="shared" si="22"/>
        <v>3950736.3435940007</v>
      </c>
      <c r="L65" s="146"/>
    </row>
    <row r="66" spans="2:12" ht="15.75" x14ac:dyDescent="0.25">
      <c r="B66" s="147" t="s">
        <v>51</v>
      </c>
      <c r="C66" s="6"/>
      <c r="D66" s="180">
        <v>0</v>
      </c>
      <c r="E66" s="180">
        <v>0</v>
      </c>
      <c r="F66" s="180">
        <v>0</v>
      </c>
      <c r="G66" s="180">
        <v>0</v>
      </c>
      <c r="H66" s="180">
        <v>0</v>
      </c>
      <c r="I66" s="180">
        <v>0</v>
      </c>
      <c r="J66" s="180">
        <v>0</v>
      </c>
      <c r="K66" s="157">
        <f t="shared" si="22"/>
        <v>0</v>
      </c>
      <c r="L66" s="146"/>
    </row>
    <row r="67" spans="2:12" ht="15.75" x14ac:dyDescent="0.25">
      <c r="B67" s="147" t="s">
        <v>56</v>
      </c>
      <c r="C67" s="6"/>
      <c r="D67" s="180">
        <f>D68+D69</f>
        <v>360892.1</v>
      </c>
      <c r="E67" s="180">
        <f t="shared" ref="E67:J67" si="25">E68+E69</f>
        <v>505248.94</v>
      </c>
      <c r="F67" s="180">
        <f>F68+F69</f>
        <v>505248.94</v>
      </c>
      <c r="G67" s="180">
        <f t="shared" si="25"/>
        <v>555773.83400000003</v>
      </c>
      <c r="H67" s="180">
        <f t="shared" si="25"/>
        <v>611351.21740000008</v>
      </c>
      <c r="I67" s="180">
        <f t="shared" si="25"/>
        <v>672486.33914000017</v>
      </c>
      <c r="J67" s="180">
        <f t="shared" si="25"/>
        <v>739734.97305400029</v>
      </c>
      <c r="K67" s="157">
        <f t="shared" si="22"/>
        <v>3950736.3435940007</v>
      </c>
      <c r="L67" s="146"/>
    </row>
    <row r="68" spans="2:12" s="146" customFormat="1" ht="15.75" x14ac:dyDescent="0.25">
      <c r="B68" s="88" t="s">
        <v>52</v>
      </c>
      <c r="C68" s="151"/>
      <c r="D68" s="180">
        <v>360892.1</v>
      </c>
      <c r="E68" s="180">
        <v>505248.94</v>
      </c>
      <c r="F68" s="180">
        <v>505248.94</v>
      </c>
      <c r="G68" s="180">
        <v>555773.83400000003</v>
      </c>
      <c r="H68" s="180">
        <v>611351.21740000008</v>
      </c>
      <c r="I68" s="180">
        <v>672486.33914000017</v>
      </c>
      <c r="J68" s="180">
        <v>739734.97305400029</v>
      </c>
      <c r="K68" s="157">
        <f t="shared" si="22"/>
        <v>3950736.3435940007</v>
      </c>
    </row>
    <row r="69" spans="2:12" ht="15.75" x14ac:dyDescent="0.25">
      <c r="B69" s="147" t="s">
        <v>57</v>
      </c>
      <c r="C69" s="6"/>
      <c r="D69" s="180">
        <v>0</v>
      </c>
      <c r="E69" s="180">
        <v>0</v>
      </c>
      <c r="F69" s="180">
        <v>0</v>
      </c>
      <c r="G69" s="180">
        <v>0</v>
      </c>
      <c r="H69" s="180">
        <v>0</v>
      </c>
      <c r="I69" s="180">
        <v>0</v>
      </c>
      <c r="J69" s="180">
        <v>0</v>
      </c>
      <c r="K69" s="157">
        <f t="shared" si="22"/>
        <v>0</v>
      </c>
    </row>
    <row r="70" spans="2:12" ht="31.5" x14ac:dyDescent="0.25">
      <c r="B70" s="147" t="s">
        <v>54</v>
      </c>
      <c r="C70" s="6"/>
      <c r="D70" s="180">
        <v>0</v>
      </c>
      <c r="E70" s="180">
        <v>0</v>
      </c>
      <c r="F70" s="180">
        <v>0</v>
      </c>
      <c r="G70" s="180">
        <v>0</v>
      </c>
      <c r="H70" s="180">
        <v>0</v>
      </c>
      <c r="I70" s="180">
        <v>0</v>
      </c>
      <c r="J70" s="180">
        <v>0</v>
      </c>
      <c r="K70" s="157">
        <f t="shared" si="22"/>
        <v>0</v>
      </c>
    </row>
    <row r="71" spans="2:12" ht="15.75" x14ac:dyDescent="0.25">
      <c r="B71" s="147" t="s">
        <v>55</v>
      </c>
      <c r="C71" s="6"/>
      <c r="D71" s="156">
        <v>0</v>
      </c>
      <c r="E71" s="156">
        <v>0</v>
      </c>
      <c r="F71" s="156">
        <v>0</v>
      </c>
      <c r="G71" s="156">
        <v>0</v>
      </c>
      <c r="H71" s="156">
        <v>0</v>
      </c>
      <c r="I71" s="156">
        <v>0</v>
      </c>
      <c r="J71" s="156">
        <v>0</v>
      </c>
      <c r="K71" s="157">
        <f t="shared" si="22"/>
        <v>0</v>
      </c>
    </row>
    <row r="72" spans="2:12" ht="15.75" x14ac:dyDescent="0.25">
      <c r="B72" s="152" t="s">
        <v>258</v>
      </c>
      <c r="C72" s="153" t="s">
        <v>250</v>
      </c>
      <c r="D72" s="154">
        <f>D73+D74+D77+D78</f>
        <v>3000</v>
      </c>
      <c r="E72" s="154">
        <f t="shared" ref="E72:J72" si="26">E73+E74+E77+E78</f>
        <v>4200</v>
      </c>
      <c r="F72" s="154">
        <f t="shared" si="26"/>
        <v>4200</v>
      </c>
      <c r="G72" s="154">
        <f t="shared" si="26"/>
        <v>4620</v>
      </c>
      <c r="H72" s="154">
        <f t="shared" si="26"/>
        <v>5082</v>
      </c>
      <c r="I72" s="154">
        <f t="shared" si="26"/>
        <v>5590.2000000000007</v>
      </c>
      <c r="J72" s="154">
        <f t="shared" si="26"/>
        <v>6149.2200000000012</v>
      </c>
      <c r="K72" s="155">
        <f>SUM(D72:J72)</f>
        <v>32841.42</v>
      </c>
    </row>
    <row r="73" spans="2:12" ht="15.75" x14ac:dyDescent="0.25">
      <c r="B73" s="147" t="s">
        <v>51</v>
      </c>
      <c r="C73" s="6"/>
      <c r="D73" s="180">
        <v>0</v>
      </c>
      <c r="E73" s="180">
        <v>0</v>
      </c>
      <c r="F73" s="180">
        <v>0</v>
      </c>
      <c r="G73" s="180">
        <v>0</v>
      </c>
      <c r="H73" s="180">
        <v>0</v>
      </c>
      <c r="I73" s="180">
        <v>0</v>
      </c>
      <c r="J73" s="180">
        <v>0</v>
      </c>
      <c r="K73" s="157">
        <f>SUM(D73:J73)</f>
        <v>0</v>
      </c>
    </row>
    <row r="74" spans="2:12" ht="15.75" x14ac:dyDescent="0.25">
      <c r="B74" s="147" t="s">
        <v>56</v>
      </c>
      <c r="C74" s="6"/>
      <c r="D74" s="180">
        <f>D75+D76</f>
        <v>3000</v>
      </c>
      <c r="E74" s="180">
        <f t="shared" ref="E74:J74" si="27">E75+E76</f>
        <v>4200</v>
      </c>
      <c r="F74" s="180">
        <f t="shared" si="27"/>
        <v>4200</v>
      </c>
      <c r="G74" s="180">
        <f t="shared" si="27"/>
        <v>4620</v>
      </c>
      <c r="H74" s="180">
        <f t="shared" si="27"/>
        <v>5082</v>
      </c>
      <c r="I74" s="180">
        <f t="shared" si="27"/>
        <v>5590.2000000000007</v>
      </c>
      <c r="J74" s="180">
        <f t="shared" si="27"/>
        <v>6149.2200000000012</v>
      </c>
      <c r="K74" s="157">
        <f t="shared" ref="K74:K78" si="28">SUM(D74:J74)</f>
        <v>32841.42</v>
      </c>
    </row>
    <row r="75" spans="2:12" s="146" customFormat="1" ht="15.75" x14ac:dyDescent="0.25">
      <c r="B75" s="88" t="s">
        <v>52</v>
      </c>
      <c r="C75" s="151"/>
      <c r="D75" s="180">
        <v>3000</v>
      </c>
      <c r="E75" s="180">
        <v>4200</v>
      </c>
      <c r="F75" s="180">
        <v>4200</v>
      </c>
      <c r="G75" s="180">
        <v>4620</v>
      </c>
      <c r="H75" s="180">
        <v>5082</v>
      </c>
      <c r="I75" s="180">
        <v>5590.2000000000007</v>
      </c>
      <c r="J75" s="180">
        <v>6149.2200000000012</v>
      </c>
      <c r="K75" s="157">
        <f t="shared" si="28"/>
        <v>32841.42</v>
      </c>
    </row>
    <row r="76" spans="2:12" ht="15.75" x14ac:dyDescent="0.25">
      <c r="B76" s="147" t="s">
        <v>57</v>
      </c>
      <c r="C76" s="6"/>
      <c r="D76" s="180">
        <v>0</v>
      </c>
      <c r="E76" s="180">
        <v>0</v>
      </c>
      <c r="F76" s="180">
        <v>0</v>
      </c>
      <c r="G76" s="180">
        <v>0</v>
      </c>
      <c r="H76" s="180">
        <v>0</v>
      </c>
      <c r="I76" s="180">
        <v>0</v>
      </c>
      <c r="J76" s="180">
        <v>0</v>
      </c>
      <c r="K76" s="157">
        <f t="shared" si="28"/>
        <v>0</v>
      </c>
    </row>
    <row r="77" spans="2:12" ht="31.5" x14ac:dyDescent="0.25">
      <c r="B77" s="147" t="s">
        <v>54</v>
      </c>
      <c r="C77" s="6"/>
      <c r="D77" s="180">
        <v>0</v>
      </c>
      <c r="E77" s="180">
        <v>0</v>
      </c>
      <c r="F77" s="180">
        <v>0</v>
      </c>
      <c r="G77" s="180">
        <v>0</v>
      </c>
      <c r="H77" s="180">
        <v>0</v>
      </c>
      <c r="I77" s="180">
        <v>0</v>
      </c>
      <c r="J77" s="180">
        <v>0</v>
      </c>
      <c r="K77" s="157">
        <f t="shared" si="28"/>
        <v>0</v>
      </c>
    </row>
    <row r="78" spans="2:12" ht="15.75" x14ac:dyDescent="0.25">
      <c r="B78" s="147" t="s">
        <v>55</v>
      </c>
      <c r="C78" s="6"/>
      <c r="D78" s="156">
        <v>0</v>
      </c>
      <c r="E78" s="156">
        <v>0</v>
      </c>
      <c r="F78" s="156">
        <v>0</v>
      </c>
      <c r="G78" s="156">
        <v>0</v>
      </c>
      <c r="H78" s="156">
        <v>0</v>
      </c>
      <c r="I78" s="156">
        <v>0</v>
      </c>
      <c r="J78" s="156">
        <v>0</v>
      </c>
      <c r="K78" s="157">
        <f t="shared" si="28"/>
        <v>0</v>
      </c>
    </row>
    <row r="79" spans="2:12" ht="15.75" x14ac:dyDescent="0.25">
      <c r="B79" s="152" t="s">
        <v>259</v>
      </c>
      <c r="C79" s="153" t="s">
        <v>250</v>
      </c>
      <c r="D79" s="154">
        <f>D80+D81+D84+D85</f>
        <v>7000</v>
      </c>
      <c r="E79" s="154">
        <f t="shared" ref="E79:J79" si="29">E80+E81+E84+E85</f>
        <v>9800</v>
      </c>
      <c r="F79" s="154">
        <f t="shared" si="29"/>
        <v>9800</v>
      </c>
      <c r="G79" s="154">
        <f t="shared" si="29"/>
        <v>10780</v>
      </c>
      <c r="H79" s="154">
        <f t="shared" si="29"/>
        <v>11858.000000000002</v>
      </c>
      <c r="I79" s="154">
        <f t="shared" si="29"/>
        <v>13043.800000000003</v>
      </c>
      <c r="J79" s="154">
        <f t="shared" si="29"/>
        <v>14348.180000000004</v>
      </c>
      <c r="K79" s="155">
        <f>SUM(D79:J79)</f>
        <v>76629.98000000001</v>
      </c>
    </row>
    <row r="80" spans="2:12" ht="15.75" x14ac:dyDescent="0.25">
      <c r="B80" s="147" t="s">
        <v>51</v>
      </c>
      <c r="C80" s="6"/>
      <c r="D80" s="180">
        <v>0</v>
      </c>
      <c r="E80" s="180">
        <v>0</v>
      </c>
      <c r="F80" s="180">
        <v>0</v>
      </c>
      <c r="G80" s="180">
        <v>0</v>
      </c>
      <c r="H80" s="180">
        <v>0</v>
      </c>
      <c r="I80" s="180">
        <v>0</v>
      </c>
      <c r="J80" s="180">
        <v>0</v>
      </c>
      <c r="K80" s="157">
        <f>SUM(D80:J80)</f>
        <v>0</v>
      </c>
    </row>
    <row r="81" spans="2:12" ht="15.75" x14ac:dyDescent="0.25">
      <c r="B81" s="147" t="s">
        <v>56</v>
      </c>
      <c r="C81" s="6"/>
      <c r="D81" s="180">
        <f>D82+D83</f>
        <v>7000</v>
      </c>
      <c r="E81" s="180">
        <f t="shared" ref="E81:J81" si="30">E82+E83</f>
        <v>9800</v>
      </c>
      <c r="F81" s="180">
        <f t="shared" si="30"/>
        <v>9800</v>
      </c>
      <c r="G81" s="180">
        <f t="shared" si="30"/>
        <v>10780</v>
      </c>
      <c r="H81" s="180">
        <f t="shared" si="30"/>
        <v>11858.000000000002</v>
      </c>
      <c r="I81" s="180">
        <f t="shared" si="30"/>
        <v>13043.800000000003</v>
      </c>
      <c r="J81" s="180">
        <f t="shared" si="30"/>
        <v>14348.180000000004</v>
      </c>
      <c r="K81" s="157">
        <f t="shared" ref="K81:K85" si="31">SUM(D81:J81)</f>
        <v>76629.98000000001</v>
      </c>
    </row>
    <row r="82" spans="2:12" s="146" customFormat="1" ht="15.75" x14ac:dyDescent="0.25">
      <c r="B82" s="88" t="s">
        <v>52</v>
      </c>
      <c r="C82" s="151"/>
      <c r="D82" s="180">
        <v>7000</v>
      </c>
      <c r="E82" s="180">
        <v>9800</v>
      </c>
      <c r="F82" s="180">
        <v>9800</v>
      </c>
      <c r="G82" s="180">
        <v>10780</v>
      </c>
      <c r="H82" s="180">
        <v>11858.000000000002</v>
      </c>
      <c r="I82" s="180">
        <v>13043.800000000003</v>
      </c>
      <c r="J82" s="180">
        <v>14348.180000000004</v>
      </c>
      <c r="K82" s="157">
        <f t="shared" si="31"/>
        <v>76629.98000000001</v>
      </c>
    </row>
    <row r="83" spans="2:12" ht="15.75" x14ac:dyDescent="0.25">
      <c r="B83" s="147" t="s">
        <v>57</v>
      </c>
      <c r="C83" s="6"/>
      <c r="D83" s="180">
        <v>0</v>
      </c>
      <c r="E83" s="180">
        <v>0</v>
      </c>
      <c r="F83" s="180">
        <v>0</v>
      </c>
      <c r="G83" s="180">
        <v>0</v>
      </c>
      <c r="H83" s="180">
        <v>0</v>
      </c>
      <c r="I83" s="180">
        <v>0</v>
      </c>
      <c r="J83" s="180">
        <v>0</v>
      </c>
      <c r="K83" s="157">
        <f t="shared" si="31"/>
        <v>0</v>
      </c>
      <c r="L83" s="146"/>
    </row>
    <row r="84" spans="2:12" ht="31.5" x14ac:dyDescent="0.25">
      <c r="B84" s="147" t="s">
        <v>54</v>
      </c>
      <c r="C84" s="6"/>
      <c r="D84" s="180">
        <v>0</v>
      </c>
      <c r="E84" s="180">
        <v>0</v>
      </c>
      <c r="F84" s="180">
        <v>0</v>
      </c>
      <c r="G84" s="180">
        <v>0</v>
      </c>
      <c r="H84" s="180">
        <v>0</v>
      </c>
      <c r="I84" s="180">
        <v>0</v>
      </c>
      <c r="J84" s="180">
        <v>0</v>
      </c>
      <c r="K84" s="157">
        <f t="shared" si="31"/>
        <v>0</v>
      </c>
      <c r="L84" s="146"/>
    </row>
    <row r="85" spans="2:12" ht="15.75" x14ac:dyDescent="0.25">
      <c r="B85" s="147" t="s">
        <v>55</v>
      </c>
      <c r="C85" s="6"/>
      <c r="D85" s="156">
        <v>0</v>
      </c>
      <c r="E85" s="156">
        <v>0</v>
      </c>
      <c r="F85" s="156">
        <v>0</v>
      </c>
      <c r="G85" s="156">
        <v>0</v>
      </c>
      <c r="H85" s="156">
        <v>0</v>
      </c>
      <c r="I85" s="156">
        <v>0</v>
      </c>
      <c r="J85" s="156">
        <v>0</v>
      </c>
      <c r="K85" s="157">
        <f t="shared" si="31"/>
        <v>0</v>
      </c>
      <c r="L85" s="146"/>
    </row>
    <row r="86" spans="2:12" ht="31.5" x14ac:dyDescent="0.25">
      <c r="B86" s="152" t="s">
        <v>260</v>
      </c>
      <c r="C86" s="153" t="s">
        <v>250</v>
      </c>
      <c r="D86" s="154">
        <f>D87+D88+D91+D92</f>
        <v>7795.8</v>
      </c>
      <c r="E86" s="154">
        <f t="shared" ref="E86:J86" si="32">E87+E88+E91+E92</f>
        <v>10914.119999999999</v>
      </c>
      <c r="F86" s="154">
        <f t="shared" si="32"/>
        <v>10914.119999999999</v>
      </c>
      <c r="G86" s="154">
        <f t="shared" si="32"/>
        <v>12005.531999999999</v>
      </c>
      <c r="H86" s="154">
        <f t="shared" si="32"/>
        <v>13206.0852</v>
      </c>
      <c r="I86" s="154">
        <f t="shared" si="32"/>
        <v>14526.693720000001</v>
      </c>
      <c r="J86" s="154">
        <f t="shared" si="32"/>
        <v>15979.363092000003</v>
      </c>
      <c r="K86" s="155">
        <f>SUM(D86:J86)</f>
        <v>85341.714011999997</v>
      </c>
      <c r="L86" s="146"/>
    </row>
    <row r="87" spans="2:12" ht="15.75" x14ac:dyDescent="0.25">
      <c r="B87" s="147" t="s">
        <v>51</v>
      </c>
      <c r="C87" s="6"/>
      <c r="D87" s="180">
        <v>0</v>
      </c>
      <c r="E87" s="180">
        <v>0</v>
      </c>
      <c r="F87" s="180">
        <v>0</v>
      </c>
      <c r="G87" s="180">
        <v>0</v>
      </c>
      <c r="H87" s="180">
        <v>0</v>
      </c>
      <c r="I87" s="180">
        <v>0</v>
      </c>
      <c r="J87" s="180">
        <v>0</v>
      </c>
      <c r="K87" s="157">
        <f>SUM(D87:J87)</f>
        <v>0</v>
      </c>
      <c r="L87" s="146"/>
    </row>
    <row r="88" spans="2:12" ht="15.75" x14ac:dyDescent="0.25">
      <c r="B88" s="147" t="s">
        <v>56</v>
      </c>
      <c r="C88" s="6"/>
      <c r="D88" s="180">
        <f>D89+D90</f>
        <v>7795.8</v>
      </c>
      <c r="E88" s="180">
        <f t="shared" ref="E88:J88" si="33">E89+E90</f>
        <v>10914.119999999999</v>
      </c>
      <c r="F88" s="180">
        <f t="shared" si="33"/>
        <v>10914.119999999999</v>
      </c>
      <c r="G88" s="180">
        <f t="shared" si="33"/>
        <v>12005.531999999999</v>
      </c>
      <c r="H88" s="180">
        <f t="shared" si="33"/>
        <v>13206.0852</v>
      </c>
      <c r="I88" s="180">
        <f t="shared" si="33"/>
        <v>14526.693720000001</v>
      </c>
      <c r="J88" s="180">
        <f t="shared" si="33"/>
        <v>15979.363092000003</v>
      </c>
      <c r="K88" s="157">
        <f t="shared" ref="K88:K92" si="34">SUM(D88:J88)</f>
        <v>85341.714011999997</v>
      </c>
      <c r="L88" s="146"/>
    </row>
    <row r="89" spans="2:12" s="146" customFormat="1" ht="15.75" x14ac:dyDescent="0.25">
      <c r="B89" s="88" t="s">
        <v>52</v>
      </c>
      <c r="C89" s="151"/>
      <c r="D89" s="180">
        <v>7795.8</v>
      </c>
      <c r="E89" s="180">
        <v>10914.119999999999</v>
      </c>
      <c r="F89" s="180">
        <v>10914.119999999999</v>
      </c>
      <c r="G89" s="180">
        <v>12005.531999999999</v>
      </c>
      <c r="H89" s="180">
        <v>13206.0852</v>
      </c>
      <c r="I89" s="180">
        <v>14526.693720000001</v>
      </c>
      <c r="J89" s="180">
        <v>15979.363092000003</v>
      </c>
      <c r="K89" s="157">
        <f t="shared" si="34"/>
        <v>85341.714011999997</v>
      </c>
    </row>
    <row r="90" spans="2:12" ht="15.75" x14ac:dyDescent="0.25">
      <c r="B90" s="147" t="s">
        <v>57</v>
      </c>
      <c r="C90" s="6"/>
      <c r="D90" s="180">
        <v>0</v>
      </c>
      <c r="E90" s="180">
        <v>0</v>
      </c>
      <c r="F90" s="180">
        <v>0</v>
      </c>
      <c r="G90" s="180">
        <v>0</v>
      </c>
      <c r="H90" s="180">
        <v>0</v>
      </c>
      <c r="I90" s="180">
        <v>0</v>
      </c>
      <c r="J90" s="180">
        <v>0</v>
      </c>
      <c r="K90" s="157">
        <f t="shared" si="34"/>
        <v>0</v>
      </c>
      <c r="L90" s="146"/>
    </row>
    <row r="91" spans="2:12" ht="31.5" x14ac:dyDescent="0.25">
      <c r="B91" s="147" t="s">
        <v>54</v>
      </c>
      <c r="C91" s="6"/>
      <c r="D91" s="180">
        <v>0</v>
      </c>
      <c r="E91" s="180">
        <v>0</v>
      </c>
      <c r="F91" s="180">
        <v>0</v>
      </c>
      <c r="G91" s="180">
        <v>0</v>
      </c>
      <c r="H91" s="180">
        <v>0</v>
      </c>
      <c r="I91" s="180">
        <v>0</v>
      </c>
      <c r="J91" s="180">
        <v>0</v>
      </c>
      <c r="K91" s="157">
        <f t="shared" si="34"/>
        <v>0</v>
      </c>
      <c r="L91" s="146"/>
    </row>
    <row r="92" spans="2:12" ht="15.75" x14ac:dyDescent="0.25">
      <c r="B92" s="147" t="s">
        <v>55</v>
      </c>
      <c r="C92" s="6"/>
      <c r="D92" s="156">
        <v>0</v>
      </c>
      <c r="E92" s="156">
        <v>0</v>
      </c>
      <c r="F92" s="156">
        <v>0</v>
      </c>
      <c r="G92" s="156">
        <v>0</v>
      </c>
      <c r="H92" s="156">
        <v>0</v>
      </c>
      <c r="I92" s="156">
        <v>0</v>
      </c>
      <c r="J92" s="156">
        <v>0</v>
      </c>
      <c r="K92" s="157">
        <f t="shared" si="34"/>
        <v>0</v>
      </c>
      <c r="L92" s="146"/>
    </row>
    <row r="93" spans="2:12" ht="31.5" x14ac:dyDescent="0.25">
      <c r="B93" s="152" t="s">
        <v>261</v>
      </c>
      <c r="C93" s="153" t="s">
        <v>250</v>
      </c>
      <c r="D93" s="154">
        <f>D94+D95+D98+D99</f>
        <v>1500</v>
      </c>
      <c r="E93" s="154">
        <f t="shared" ref="E93:J93" si="35">E94+E95+E98+E99</f>
        <v>2100</v>
      </c>
      <c r="F93" s="154">
        <f t="shared" si="35"/>
        <v>2100</v>
      </c>
      <c r="G93" s="154">
        <f t="shared" si="35"/>
        <v>2310</v>
      </c>
      <c r="H93" s="154">
        <f t="shared" si="35"/>
        <v>2541</v>
      </c>
      <c r="I93" s="154">
        <f t="shared" si="35"/>
        <v>2795.1000000000004</v>
      </c>
      <c r="J93" s="154">
        <f t="shared" si="35"/>
        <v>3074.6100000000006</v>
      </c>
      <c r="K93" s="155">
        <f>SUM(D93:J93)</f>
        <v>16420.71</v>
      </c>
      <c r="L93" s="146"/>
    </row>
    <row r="94" spans="2:12" ht="15.75" x14ac:dyDescent="0.25">
      <c r="B94" s="147" t="s">
        <v>51</v>
      </c>
      <c r="C94" s="6"/>
      <c r="D94" s="180">
        <v>0</v>
      </c>
      <c r="E94" s="180">
        <v>0</v>
      </c>
      <c r="F94" s="180">
        <v>0</v>
      </c>
      <c r="G94" s="180">
        <v>0</v>
      </c>
      <c r="H94" s="180">
        <v>0</v>
      </c>
      <c r="I94" s="180">
        <v>0</v>
      </c>
      <c r="J94" s="180">
        <v>0</v>
      </c>
      <c r="K94" s="157">
        <f>SUM(D94:J94)</f>
        <v>0</v>
      </c>
      <c r="L94" s="146"/>
    </row>
    <row r="95" spans="2:12" ht="15.75" x14ac:dyDescent="0.25">
      <c r="B95" s="147" t="s">
        <v>56</v>
      </c>
      <c r="C95" s="6"/>
      <c r="D95" s="180">
        <f>D96+D97</f>
        <v>1500</v>
      </c>
      <c r="E95" s="180">
        <f t="shared" ref="E95:J95" si="36">E96+E97</f>
        <v>2100</v>
      </c>
      <c r="F95" s="180">
        <f t="shared" si="36"/>
        <v>2100</v>
      </c>
      <c r="G95" s="180">
        <f t="shared" si="36"/>
        <v>2310</v>
      </c>
      <c r="H95" s="180">
        <f t="shared" si="36"/>
        <v>2541</v>
      </c>
      <c r="I95" s="180">
        <f t="shared" si="36"/>
        <v>2795.1000000000004</v>
      </c>
      <c r="J95" s="180">
        <f t="shared" si="36"/>
        <v>3074.6100000000006</v>
      </c>
      <c r="K95" s="157">
        <f t="shared" ref="K95:K99" si="37">SUM(D95:J95)</f>
        <v>16420.71</v>
      </c>
      <c r="L95" s="146"/>
    </row>
    <row r="96" spans="2:12" s="146" customFormat="1" ht="15.75" x14ac:dyDescent="0.25">
      <c r="B96" s="88" t="s">
        <v>52</v>
      </c>
      <c r="C96" s="151"/>
      <c r="D96" s="180">
        <v>1500</v>
      </c>
      <c r="E96" s="180">
        <v>2100</v>
      </c>
      <c r="F96" s="180">
        <v>2100</v>
      </c>
      <c r="G96" s="180">
        <v>2310</v>
      </c>
      <c r="H96" s="180">
        <v>2541</v>
      </c>
      <c r="I96" s="180">
        <v>2795.1000000000004</v>
      </c>
      <c r="J96" s="180">
        <v>3074.6100000000006</v>
      </c>
      <c r="K96" s="157">
        <f t="shared" si="37"/>
        <v>16420.71</v>
      </c>
    </row>
    <row r="97" spans="2:12" ht="15.75" x14ac:dyDescent="0.25">
      <c r="B97" s="147" t="s">
        <v>57</v>
      </c>
      <c r="C97" s="6"/>
      <c r="D97" s="180">
        <v>0</v>
      </c>
      <c r="E97" s="180">
        <v>0</v>
      </c>
      <c r="F97" s="180">
        <v>0</v>
      </c>
      <c r="G97" s="180">
        <v>0</v>
      </c>
      <c r="H97" s="180">
        <v>0</v>
      </c>
      <c r="I97" s="180">
        <v>0</v>
      </c>
      <c r="J97" s="180">
        <v>0</v>
      </c>
      <c r="K97" s="157">
        <f t="shared" si="37"/>
        <v>0</v>
      </c>
      <c r="L97" s="146"/>
    </row>
    <row r="98" spans="2:12" ht="31.5" x14ac:dyDescent="0.25">
      <c r="B98" s="147" t="s">
        <v>54</v>
      </c>
      <c r="C98" s="6"/>
      <c r="D98" s="180">
        <v>0</v>
      </c>
      <c r="E98" s="180">
        <v>0</v>
      </c>
      <c r="F98" s="180">
        <v>0</v>
      </c>
      <c r="G98" s="180">
        <v>0</v>
      </c>
      <c r="H98" s="180">
        <v>0</v>
      </c>
      <c r="I98" s="180">
        <v>0</v>
      </c>
      <c r="J98" s="180">
        <v>0</v>
      </c>
      <c r="K98" s="157">
        <f t="shared" si="37"/>
        <v>0</v>
      </c>
      <c r="L98" s="146"/>
    </row>
    <row r="99" spans="2:12" ht="15.75" x14ac:dyDescent="0.25">
      <c r="B99" s="147" t="s">
        <v>55</v>
      </c>
      <c r="C99" s="6"/>
      <c r="D99" s="156">
        <v>0</v>
      </c>
      <c r="E99" s="156">
        <v>0</v>
      </c>
      <c r="F99" s="156">
        <v>0</v>
      </c>
      <c r="G99" s="156">
        <v>0</v>
      </c>
      <c r="H99" s="156">
        <v>0</v>
      </c>
      <c r="I99" s="156">
        <v>0</v>
      </c>
      <c r="J99" s="156">
        <v>0</v>
      </c>
      <c r="K99" s="157">
        <f t="shared" si="37"/>
        <v>0</v>
      </c>
      <c r="L99" s="146"/>
    </row>
    <row r="100" spans="2:12" ht="31.5" x14ac:dyDescent="0.25">
      <c r="B100" s="152" t="s">
        <v>262</v>
      </c>
      <c r="C100" s="153" t="s">
        <v>250</v>
      </c>
      <c r="D100" s="154">
        <f>D101+D102+D105+D106</f>
        <v>48281.8</v>
      </c>
      <c r="E100" s="154">
        <f t="shared" ref="E100:J100" si="38">E101+E102+E105+E106</f>
        <v>67594.52</v>
      </c>
      <c r="F100" s="154">
        <f t="shared" si="38"/>
        <v>67594.52</v>
      </c>
      <c r="G100" s="154">
        <f t="shared" si="38"/>
        <v>74353.972000000009</v>
      </c>
      <c r="H100" s="154">
        <f t="shared" si="38"/>
        <v>81789.369200000016</v>
      </c>
      <c r="I100" s="154">
        <f t="shared" si="38"/>
        <v>89968.306120000023</v>
      </c>
      <c r="J100" s="154">
        <f t="shared" si="38"/>
        <v>98965.136732000028</v>
      </c>
      <c r="K100" s="155">
        <f>SUM(D100:J100)</f>
        <v>528547.62405200012</v>
      </c>
      <c r="L100" s="146"/>
    </row>
    <row r="101" spans="2:12" ht="15.75" x14ac:dyDescent="0.25">
      <c r="B101" s="147" t="s">
        <v>51</v>
      </c>
      <c r="C101" s="6"/>
      <c r="D101" s="180">
        <v>0</v>
      </c>
      <c r="E101" s="180">
        <v>0</v>
      </c>
      <c r="F101" s="180">
        <v>0</v>
      </c>
      <c r="G101" s="180">
        <v>0</v>
      </c>
      <c r="H101" s="180">
        <v>0</v>
      </c>
      <c r="I101" s="180">
        <v>0</v>
      </c>
      <c r="J101" s="180">
        <v>0</v>
      </c>
      <c r="K101" s="157">
        <f>SUM(D101:J101)</f>
        <v>0</v>
      </c>
      <c r="L101" s="146"/>
    </row>
    <row r="102" spans="2:12" ht="15.75" x14ac:dyDescent="0.25">
      <c r="B102" s="147" t="s">
        <v>56</v>
      </c>
      <c r="C102" s="6"/>
      <c r="D102" s="180">
        <f>D103+D104</f>
        <v>48281.8</v>
      </c>
      <c r="E102" s="180">
        <f t="shared" ref="E102:J102" si="39">E103+E104</f>
        <v>67594.52</v>
      </c>
      <c r="F102" s="180">
        <f t="shared" si="39"/>
        <v>67594.52</v>
      </c>
      <c r="G102" s="180">
        <f t="shared" si="39"/>
        <v>74353.972000000009</v>
      </c>
      <c r="H102" s="180">
        <f t="shared" si="39"/>
        <v>81789.369200000016</v>
      </c>
      <c r="I102" s="180">
        <f t="shared" si="39"/>
        <v>89968.306120000023</v>
      </c>
      <c r="J102" s="180">
        <f t="shared" si="39"/>
        <v>98965.136732000028</v>
      </c>
      <c r="K102" s="157">
        <f t="shared" ref="K102:K134" si="40">SUM(D102:J102)</f>
        <v>528547.62405200012</v>
      </c>
      <c r="L102" s="146"/>
    </row>
    <row r="103" spans="2:12" s="146" customFormat="1" ht="15.75" x14ac:dyDescent="0.25">
      <c r="B103" s="88" t="s">
        <v>52</v>
      </c>
      <c r="C103" s="151"/>
      <c r="D103" s="180">
        <v>48281.8</v>
      </c>
      <c r="E103" s="180">
        <v>67594.52</v>
      </c>
      <c r="F103" s="180">
        <v>67594.52</v>
      </c>
      <c r="G103" s="180">
        <v>74353.972000000009</v>
      </c>
      <c r="H103" s="180">
        <v>81789.369200000016</v>
      </c>
      <c r="I103" s="180">
        <v>89968.306120000023</v>
      </c>
      <c r="J103" s="180">
        <v>98965.136732000028</v>
      </c>
      <c r="K103" s="157">
        <f t="shared" si="40"/>
        <v>528547.62405200012</v>
      </c>
    </row>
    <row r="104" spans="2:12" ht="15.75" x14ac:dyDescent="0.25">
      <c r="B104" s="147" t="s">
        <v>57</v>
      </c>
      <c r="C104" s="6"/>
      <c r="D104" s="180">
        <v>0</v>
      </c>
      <c r="E104" s="180">
        <v>0</v>
      </c>
      <c r="F104" s="180">
        <v>0</v>
      </c>
      <c r="G104" s="180">
        <v>0</v>
      </c>
      <c r="H104" s="180">
        <v>0</v>
      </c>
      <c r="I104" s="180">
        <v>0</v>
      </c>
      <c r="J104" s="180">
        <v>0</v>
      </c>
      <c r="K104" s="157">
        <f t="shared" si="40"/>
        <v>0</v>
      </c>
      <c r="L104" s="146"/>
    </row>
    <row r="105" spans="2:12" ht="31.5" x14ac:dyDescent="0.25">
      <c r="B105" s="147" t="s">
        <v>54</v>
      </c>
      <c r="C105" s="6"/>
      <c r="D105" s="180">
        <v>0</v>
      </c>
      <c r="E105" s="180">
        <v>0</v>
      </c>
      <c r="F105" s="180">
        <v>0</v>
      </c>
      <c r="G105" s="180">
        <v>0</v>
      </c>
      <c r="H105" s="180">
        <v>0</v>
      </c>
      <c r="I105" s="180">
        <v>0</v>
      </c>
      <c r="J105" s="180">
        <v>0</v>
      </c>
      <c r="K105" s="157">
        <f t="shared" si="40"/>
        <v>0</v>
      </c>
      <c r="L105" s="146"/>
    </row>
    <row r="106" spans="2:12" ht="15.75" x14ac:dyDescent="0.25">
      <c r="B106" s="147" t="s">
        <v>55</v>
      </c>
      <c r="C106" s="6"/>
      <c r="D106" s="156">
        <v>0</v>
      </c>
      <c r="E106" s="156">
        <v>0</v>
      </c>
      <c r="F106" s="156">
        <v>0</v>
      </c>
      <c r="G106" s="156">
        <v>0</v>
      </c>
      <c r="H106" s="156">
        <v>0</v>
      </c>
      <c r="I106" s="156">
        <v>0</v>
      </c>
      <c r="J106" s="156">
        <v>0</v>
      </c>
      <c r="K106" s="157">
        <f t="shared" si="40"/>
        <v>0</v>
      </c>
      <c r="L106" s="146"/>
    </row>
    <row r="107" spans="2:12" ht="15.75" x14ac:dyDescent="0.25">
      <c r="B107" s="152" t="s">
        <v>263</v>
      </c>
      <c r="C107" s="153" t="s">
        <v>250</v>
      </c>
      <c r="D107" s="154">
        <f>D108+D109+D112+D113</f>
        <v>0</v>
      </c>
      <c r="E107" s="154">
        <f t="shared" ref="E107:J107" si="41">E108+E109+E112+E113</f>
        <v>0</v>
      </c>
      <c r="F107" s="154">
        <f t="shared" si="41"/>
        <v>0</v>
      </c>
      <c r="G107" s="154">
        <f t="shared" si="41"/>
        <v>0</v>
      </c>
      <c r="H107" s="154">
        <f t="shared" si="41"/>
        <v>0</v>
      </c>
      <c r="I107" s="154">
        <f t="shared" si="41"/>
        <v>0</v>
      </c>
      <c r="J107" s="154">
        <f t="shared" si="41"/>
        <v>0</v>
      </c>
      <c r="K107" s="155">
        <f>SUM(D107:J107)</f>
        <v>0</v>
      </c>
      <c r="L107" s="146"/>
    </row>
    <row r="108" spans="2:12" ht="15.75" x14ac:dyDescent="0.25">
      <c r="B108" s="147" t="s">
        <v>51</v>
      </c>
      <c r="C108" s="6"/>
      <c r="D108" s="180">
        <v>0</v>
      </c>
      <c r="E108" s="180">
        <v>0</v>
      </c>
      <c r="F108" s="180">
        <v>0</v>
      </c>
      <c r="G108" s="180">
        <v>0</v>
      </c>
      <c r="H108" s="180">
        <v>0</v>
      </c>
      <c r="I108" s="180">
        <v>0</v>
      </c>
      <c r="J108" s="180">
        <v>0</v>
      </c>
      <c r="K108" s="157">
        <f t="shared" si="40"/>
        <v>0</v>
      </c>
      <c r="L108" s="146"/>
    </row>
    <row r="109" spans="2:12" ht="15.75" x14ac:dyDescent="0.25">
      <c r="B109" s="147" t="s">
        <v>56</v>
      </c>
      <c r="C109" s="6"/>
      <c r="D109" s="180">
        <f>D110+D111</f>
        <v>0</v>
      </c>
      <c r="E109" s="180">
        <f t="shared" ref="E109:J109" si="42">E110+E111</f>
        <v>0</v>
      </c>
      <c r="F109" s="180">
        <f t="shared" si="42"/>
        <v>0</v>
      </c>
      <c r="G109" s="180">
        <f t="shared" si="42"/>
        <v>0</v>
      </c>
      <c r="H109" s="180">
        <f t="shared" si="42"/>
        <v>0</v>
      </c>
      <c r="I109" s="180">
        <f t="shared" si="42"/>
        <v>0</v>
      </c>
      <c r="J109" s="180">
        <f t="shared" si="42"/>
        <v>0</v>
      </c>
      <c r="K109" s="157">
        <f t="shared" si="40"/>
        <v>0</v>
      </c>
      <c r="L109" s="146"/>
    </row>
    <row r="110" spans="2:12" s="146" customFormat="1" ht="15.75" x14ac:dyDescent="0.25">
      <c r="B110" s="88" t="s">
        <v>52</v>
      </c>
      <c r="C110" s="151"/>
      <c r="D110" s="180"/>
      <c r="E110" s="180"/>
      <c r="F110" s="180"/>
      <c r="G110" s="180"/>
      <c r="H110" s="180"/>
      <c r="I110" s="180"/>
      <c r="J110" s="180"/>
      <c r="K110" s="157">
        <f t="shared" si="40"/>
        <v>0</v>
      </c>
    </row>
    <row r="111" spans="2:12" ht="15.75" x14ac:dyDescent="0.25">
      <c r="B111" s="147" t="s">
        <v>57</v>
      </c>
      <c r="C111" s="6"/>
      <c r="D111" s="180">
        <v>0</v>
      </c>
      <c r="E111" s="180">
        <v>0</v>
      </c>
      <c r="F111" s="180">
        <v>0</v>
      </c>
      <c r="G111" s="180">
        <v>0</v>
      </c>
      <c r="H111" s="180">
        <v>0</v>
      </c>
      <c r="I111" s="180">
        <v>0</v>
      </c>
      <c r="J111" s="180">
        <v>0</v>
      </c>
      <c r="K111" s="157">
        <f t="shared" si="40"/>
        <v>0</v>
      </c>
      <c r="L111" s="146"/>
    </row>
    <row r="112" spans="2:12" ht="31.5" x14ac:dyDescent="0.25">
      <c r="B112" s="147" t="s">
        <v>54</v>
      </c>
      <c r="C112" s="6"/>
      <c r="D112" s="180">
        <v>0</v>
      </c>
      <c r="E112" s="180">
        <v>0</v>
      </c>
      <c r="F112" s="180">
        <v>0</v>
      </c>
      <c r="G112" s="180">
        <v>0</v>
      </c>
      <c r="H112" s="180">
        <v>0</v>
      </c>
      <c r="I112" s="180">
        <v>0</v>
      </c>
      <c r="J112" s="180">
        <v>0</v>
      </c>
      <c r="K112" s="157">
        <f t="shared" si="40"/>
        <v>0</v>
      </c>
      <c r="L112" s="146"/>
    </row>
    <row r="113" spans="2:12" ht="15.75" x14ac:dyDescent="0.25">
      <c r="B113" s="147" t="s">
        <v>55</v>
      </c>
      <c r="C113" s="6"/>
      <c r="D113" s="156">
        <v>0</v>
      </c>
      <c r="E113" s="156">
        <v>0</v>
      </c>
      <c r="F113" s="156">
        <v>0</v>
      </c>
      <c r="G113" s="156">
        <v>0</v>
      </c>
      <c r="H113" s="156">
        <v>0</v>
      </c>
      <c r="I113" s="156">
        <v>0</v>
      </c>
      <c r="J113" s="156">
        <v>0</v>
      </c>
      <c r="K113" s="157">
        <f t="shared" si="40"/>
        <v>0</v>
      </c>
      <c r="L113" s="146"/>
    </row>
    <row r="114" spans="2:12" ht="15.75" x14ac:dyDescent="0.25">
      <c r="B114" s="152" t="s">
        <v>264</v>
      </c>
      <c r="C114" s="153" t="s">
        <v>250</v>
      </c>
      <c r="D114" s="154">
        <f>D115+D116+D119+D120</f>
        <v>5982.8</v>
      </c>
      <c r="E114" s="154">
        <f t="shared" ref="E114:J114" si="43">E115+E116+E119+E120</f>
        <v>8375.92</v>
      </c>
      <c r="F114" s="154">
        <f t="shared" si="43"/>
        <v>8375.92</v>
      </c>
      <c r="G114" s="154">
        <f t="shared" si="43"/>
        <v>9213.5120000000006</v>
      </c>
      <c r="H114" s="154">
        <f t="shared" si="43"/>
        <v>10134.863200000002</v>
      </c>
      <c r="I114" s="154">
        <f t="shared" si="43"/>
        <v>11148.349520000003</v>
      </c>
      <c r="J114" s="154">
        <f t="shared" si="43"/>
        <v>12263.184472000004</v>
      </c>
      <c r="K114" s="155">
        <f>SUM(D114:J114)</f>
        <v>65494.549192000006</v>
      </c>
      <c r="L114" s="146"/>
    </row>
    <row r="115" spans="2:12" ht="15.75" x14ac:dyDescent="0.25">
      <c r="B115" s="147" t="s">
        <v>51</v>
      </c>
      <c r="C115" s="6"/>
      <c r="D115" s="180">
        <v>0</v>
      </c>
      <c r="E115" s="180">
        <v>0</v>
      </c>
      <c r="F115" s="180">
        <v>0</v>
      </c>
      <c r="G115" s="180">
        <v>0</v>
      </c>
      <c r="H115" s="180">
        <v>0</v>
      </c>
      <c r="I115" s="180">
        <v>0</v>
      </c>
      <c r="J115" s="180">
        <v>0</v>
      </c>
      <c r="K115" s="157">
        <f t="shared" si="40"/>
        <v>0</v>
      </c>
      <c r="L115" s="146"/>
    </row>
    <row r="116" spans="2:12" ht="15.75" x14ac:dyDescent="0.25">
      <c r="B116" s="147" t="s">
        <v>56</v>
      </c>
      <c r="C116" s="6"/>
      <c r="D116" s="180">
        <f>D117+D118</f>
        <v>5982.8</v>
      </c>
      <c r="E116" s="180">
        <f t="shared" ref="E116:J116" si="44">E117+E118</f>
        <v>8375.92</v>
      </c>
      <c r="F116" s="180">
        <f t="shared" si="44"/>
        <v>8375.92</v>
      </c>
      <c r="G116" s="180">
        <f t="shared" si="44"/>
        <v>9213.5120000000006</v>
      </c>
      <c r="H116" s="180">
        <f t="shared" si="44"/>
        <v>10134.863200000002</v>
      </c>
      <c r="I116" s="180">
        <f t="shared" si="44"/>
        <v>11148.349520000003</v>
      </c>
      <c r="J116" s="180">
        <f t="shared" si="44"/>
        <v>12263.184472000004</v>
      </c>
      <c r="K116" s="157">
        <f t="shared" si="40"/>
        <v>65494.549192000006</v>
      </c>
      <c r="L116" s="146"/>
    </row>
    <row r="117" spans="2:12" s="146" customFormat="1" ht="15.75" x14ac:dyDescent="0.25">
      <c r="B117" s="88" t="s">
        <v>52</v>
      </c>
      <c r="C117" s="151"/>
      <c r="D117" s="180">
        <v>5982.8</v>
      </c>
      <c r="E117" s="180">
        <v>8375.92</v>
      </c>
      <c r="F117" s="180">
        <v>8375.92</v>
      </c>
      <c r="G117" s="180">
        <v>9213.5120000000006</v>
      </c>
      <c r="H117" s="180">
        <v>10134.863200000002</v>
      </c>
      <c r="I117" s="180">
        <v>11148.349520000003</v>
      </c>
      <c r="J117" s="180">
        <v>12263.184472000004</v>
      </c>
      <c r="K117" s="157">
        <f t="shared" si="40"/>
        <v>65494.549192000006</v>
      </c>
    </row>
    <row r="118" spans="2:12" ht="15.75" x14ac:dyDescent="0.25">
      <c r="B118" s="147" t="s">
        <v>57</v>
      </c>
      <c r="C118" s="6"/>
      <c r="D118" s="180">
        <v>0</v>
      </c>
      <c r="E118" s="180">
        <v>0</v>
      </c>
      <c r="F118" s="180">
        <v>0</v>
      </c>
      <c r="G118" s="180">
        <v>0</v>
      </c>
      <c r="H118" s="180">
        <v>0</v>
      </c>
      <c r="I118" s="180">
        <v>0</v>
      </c>
      <c r="J118" s="180">
        <v>0</v>
      </c>
      <c r="K118" s="157">
        <f t="shared" si="40"/>
        <v>0</v>
      </c>
      <c r="L118" s="146"/>
    </row>
    <row r="119" spans="2:12" ht="31.5" x14ac:dyDescent="0.25">
      <c r="B119" s="147" t="s">
        <v>54</v>
      </c>
      <c r="C119" s="6"/>
      <c r="D119" s="180">
        <v>0</v>
      </c>
      <c r="E119" s="180">
        <v>0</v>
      </c>
      <c r="F119" s="180">
        <v>0</v>
      </c>
      <c r="G119" s="180">
        <v>0</v>
      </c>
      <c r="H119" s="180">
        <v>0</v>
      </c>
      <c r="I119" s="180">
        <v>0</v>
      </c>
      <c r="J119" s="180">
        <v>0</v>
      </c>
      <c r="K119" s="157">
        <f t="shared" si="40"/>
        <v>0</v>
      </c>
      <c r="L119" s="146"/>
    </row>
    <row r="120" spans="2:12" ht="15.75" x14ac:dyDescent="0.25">
      <c r="B120" s="147" t="s">
        <v>55</v>
      </c>
      <c r="C120" s="6"/>
      <c r="D120" s="156">
        <v>0</v>
      </c>
      <c r="E120" s="156">
        <v>0</v>
      </c>
      <c r="F120" s="156">
        <v>0</v>
      </c>
      <c r="G120" s="156">
        <v>0</v>
      </c>
      <c r="H120" s="156">
        <v>0</v>
      </c>
      <c r="I120" s="156">
        <v>0</v>
      </c>
      <c r="J120" s="156">
        <v>0</v>
      </c>
      <c r="K120" s="157">
        <f t="shared" si="40"/>
        <v>0</v>
      </c>
      <c r="L120" s="146"/>
    </row>
    <row r="121" spans="2:12" ht="15.75" x14ac:dyDescent="0.25">
      <c r="B121" s="152" t="s">
        <v>265</v>
      </c>
      <c r="C121" s="153" t="s">
        <v>250</v>
      </c>
      <c r="D121" s="154">
        <f>D122+D123+D126+D127</f>
        <v>31857.690000000002</v>
      </c>
      <c r="E121" s="154">
        <f t="shared" ref="E121:J121" si="45">E122+E123+E126+E127</f>
        <v>0</v>
      </c>
      <c r="F121" s="154">
        <f t="shared" si="45"/>
        <v>0</v>
      </c>
      <c r="G121" s="154">
        <f t="shared" si="45"/>
        <v>0</v>
      </c>
      <c r="H121" s="154">
        <f t="shared" si="45"/>
        <v>0</v>
      </c>
      <c r="I121" s="154">
        <f t="shared" si="45"/>
        <v>0</v>
      </c>
      <c r="J121" s="154">
        <f t="shared" si="45"/>
        <v>0</v>
      </c>
      <c r="K121" s="155">
        <f>SUM(D121:J121)</f>
        <v>31857.690000000002</v>
      </c>
      <c r="L121" s="146"/>
    </row>
    <row r="122" spans="2:12" ht="15.75" x14ac:dyDescent="0.25">
      <c r="B122" s="147" t="s">
        <v>51</v>
      </c>
      <c r="C122" s="6"/>
      <c r="D122" s="180">
        <v>0</v>
      </c>
      <c r="E122" s="180">
        <v>0</v>
      </c>
      <c r="F122" s="180">
        <v>0</v>
      </c>
      <c r="G122" s="180">
        <v>0</v>
      </c>
      <c r="H122" s="180">
        <v>0</v>
      </c>
      <c r="I122" s="180">
        <v>0</v>
      </c>
      <c r="J122" s="180">
        <v>0</v>
      </c>
      <c r="K122" s="157">
        <f t="shared" si="40"/>
        <v>0</v>
      </c>
      <c r="L122" s="146"/>
    </row>
    <row r="123" spans="2:12" ht="15.75" x14ac:dyDescent="0.25">
      <c r="B123" s="147" t="s">
        <v>56</v>
      </c>
      <c r="C123" s="6"/>
      <c r="D123" s="180">
        <f>D124+D125</f>
        <v>31857.690000000002</v>
      </c>
      <c r="E123" s="180">
        <f t="shared" ref="E123:J123" si="46">E124+E125</f>
        <v>0</v>
      </c>
      <c r="F123" s="180">
        <f t="shared" si="46"/>
        <v>0</v>
      </c>
      <c r="G123" s="180">
        <f t="shared" si="46"/>
        <v>0</v>
      </c>
      <c r="H123" s="180">
        <f t="shared" si="46"/>
        <v>0</v>
      </c>
      <c r="I123" s="180">
        <f t="shared" si="46"/>
        <v>0</v>
      </c>
      <c r="J123" s="180">
        <f t="shared" si="46"/>
        <v>0</v>
      </c>
      <c r="K123" s="157">
        <f t="shared" si="40"/>
        <v>31857.690000000002</v>
      </c>
      <c r="L123" s="146"/>
    </row>
    <row r="124" spans="2:12" s="146" customFormat="1" ht="15.75" x14ac:dyDescent="0.25">
      <c r="B124" s="88" t="s">
        <v>52</v>
      </c>
      <c r="C124" s="151"/>
      <c r="D124" s="180">
        <f>7709.52+13915.17+10233</f>
        <v>31857.690000000002</v>
      </c>
      <c r="E124" s="180"/>
      <c r="F124" s="180"/>
      <c r="G124" s="180"/>
      <c r="H124" s="180"/>
      <c r="I124" s="180"/>
      <c r="J124" s="180"/>
      <c r="K124" s="157">
        <f t="shared" si="40"/>
        <v>31857.690000000002</v>
      </c>
    </row>
    <row r="125" spans="2:12" ht="15.75" x14ac:dyDescent="0.25">
      <c r="B125" s="147" t="s">
        <v>57</v>
      </c>
      <c r="C125" s="6"/>
      <c r="D125" s="180">
        <v>0</v>
      </c>
      <c r="E125" s="180">
        <v>0</v>
      </c>
      <c r="F125" s="180">
        <v>0</v>
      </c>
      <c r="G125" s="180">
        <v>0</v>
      </c>
      <c r="H125" s="180">
        <v>0</v>
      </c>
      <c r="I125" s="180">
        <v>0</v>
      </c>
      <c r="J125" s="180">
        <v>0</v>
      </c>
      <c r="K125" s="157">
        <f t="shared" si="40"/>
        <v>0</v>
      </c>
      <c r="L125" s="146"/>
    </row>
    <row r="126" spans="2:12" ht="31.5" x14ac:dyDescent="0.25">
      <c r="B126" s="147" t="s">
        <v>54</v>
      </c>
      <c r="C126" s="6"/>
      <c r="D126" s="180">
        <v>0</v>
      </c>
      <c r="E126" s="180">
        <v>0</v>
      </c>
      <c r="F126" s="180">
        <v>0</v>
      </c>
      <c r="G126" s="180">
        <v>0</v>
      </c>
      <c r="H126" s="180">
        <v>0</v>
      </c>
      <c r="I126" s="180">
        <v>0</v>
      </c>
      <c r="J126" s="180">
        <v>0</v>
      </c>
      <c r="K126" s="157">
        <f t="shared" si="40"/>
        <v>0</v>
      </c>
      <c r="L126" s="146"/>
    </row>
    <row r="127" spans="2:12" ht="15.75" x14ac:dyDescent="0.25">
      <c r="B127" s="147" t="s">
        <v>55</v>
      </c>
      <c r="C127" s="6"/>
      <c r="D127" s="156">
        <v>0</v>
      </c>
      <c r="E127" s="156">
        <v>0</v>
      </c>
      <c r="F127" s="156">
        <v>0</v>
      </c>
      <c r="G127" s="156">
        <v>0</v>
      </c>
      <c r="H127" s="156">
        <v>0</v>
      </c>
      <c r="I127" s="156">
        <v>0</v>
      </c>
      <c r="J127" s="156">
        <v>0</v>
      </c>
      <c r="K127" s="157">
        <f t="shared" si="40"/>
        <v>0</v>
      </c>
      <c r="L127" s="146"/>
    </row>
    <row r="128" spans="2:12" ht="15.75" x14ac:dyDescent="0.25">
      <c r="B128" s="152" t="s">
        <v>266</v>
      </c>
      <c r="C128" s="153" t="s">
        <v>250</v>
      </c>
      <c r="D128" s="154">
        <f>D129+D130+D133+D134</f>
        <v>595973.19999999995</v>
      </c>
      <c r="E128" s="154">
        <f t="shared" ref="E128:J128" si="47">E129+E130+E133+E134</f>
        <v>0</v>
      </c>
      <c r="F128" s="154">
        <f t="shared" si="47"/>
        <v>0</v>
      </c>
      <c r="G128" s="154">
        <f t="shared" si="47"/>
        <v>0</v>
      </c>
      <c r="H128" s="154">
        <f t="shared" si="47"/>
        <v>0</v>
      </c>
      <c r="I128" s="154">
        <f t="shared" si="47"/>
        <v>0</v>
      </c>
      <c r="J128" s="154">
        <f t="shared" si="47"/>
        <v>0</v>
      </c>
      <c r="K128" s="155">
        <f>SUM(D128:J128)</f>
        <v>595973.19999999995</v>
      </c>
      <c r="L128" s="146"/>
    </row>
    <row r="129" spans="2:12" ht="15.75" x14ac:dyDescent="0.25">
      <c r="B129" s="147" t="s">
        <v>51</v>
      </c>
      <c r="C129" s="6"/>
      <c r="D129" s="156">
        <v>590825.19999999995</v>
      </c>
      <c r="E129" s="156">
        <v>0</v>
      </c>
      <c r="F129" s="156">
        <v>0</v>
      </c>
      <c r="G129" s="156">
        <v>0</v>
      </c>
      <c r="H129" s="156">
        <v>0</v>
      </c>
      <c r="I129" s="156">
        <v>0</v>
      </c>
      <c r="J129" s="156">
        <v>0</v>
      </c>
      <c r="K129" s="157">
        <f t="shared" si="40"/>
        <v>590825.19999999995</v>
      </c>
      <c r="L129" s="146"/>
    </row>
    <row r="130" spans="2:12" ht="15.75" x14ac:dyDescent="0.25">
      <c r="B130" s="147" t="s">
        <v>56</v>
      </c>
      <c r="C130" s="6"/>
      <c r="D130" s="180">
        <f>D131+D132</f>
        <v>5148</v>
      </c>
      <c r="E130" s="180">
        <f t="shared" ref="E130:J130" si="48">E131+E132</f>
        <v>0</v>
      </c>
      <c r="F130" s="180">
        <f t="shared" si="48"/>
        <v>0</v>
      </c>
      <c r="G130" s="180">
        <f t="shared" si="48"/>
        <v>0</v>
      </c>
      <c r="H130" s="180">
        <f t="shared" si="48"/>
        <v>0</v>
      </c>
      <c r="I130" s="180">
        <f t="shared" si="48"/>
        <v>0</v>
      </c>
      <c r="J130" s="180">
        <f t="shared" si="48"/>
        <v>0</v>
      </c>
      <c r="K130" s="157">
        <f t="shared" si="40"/>
        <v>5148</v>
      </c>
      <c r="L130" s="146"/>
    </row>
    <row r="131" spans="2:12" s="146" customFormat="1" ht="15.75" x14ac:dyDescent="0.25">
      <c r="B131" s="88" t="s">
        <v>52</v>
      </c>
      <c r="C131" s="151"/>
      <c r="D131" s="180">
        <v>5148</v>
      </c>
      <c r="E131" s="180">
        <v>0</v>
      </c>
      <c r="F131" s="180">
        <v>0</v>
      </c>
      <c r="G131" s="180">
        <v>0</v>
      </c>
      <c r="H131" s="180">
        <v>0</v>
      </c>
      <c r="I131" s="180">
        <v>0</v>
      </c>
      <c r="J131" s="180">
        <v>0</v>
      </c>
      <c r="K131" s="157">
        <f t="shared" si="40"/>
        <v>5148</v>
      </c>
    </row>
    <row r="132" spans="2:12" ht="15.75" x14ac:dyDescent="0.25">
      <c r="B132" s="147" t="s">
        <v>57</v>
      </c>
      <c r="C132" s="6"/>
      <c r="D132" s="180">
        <v>0</v>
      </c>
      <c r="E132" s="180">
        <v>0</v>
      </c>
      <c r="F132" s="180">
        <v>0</v>
      </c>
      <c r="G132" s="180">
        <v>0</v>
      </c>
      <c r="H132" s="180">
        <v>0</v>
      </c>
      <c r="I132" s="180">
        <v>0</v>
      </c>
      <c r="J132" s="180">
        <v>0</v>
      </c>
      <c r="K132" s="157">
        <f t="shared" si="40"/>
        <v>0</v>
      </c>
      <c r="L132" s="146"/>
    </row>
    <row r="133" spans="2:12" ht="31.5" x14ac:dyDescent="0.25">
      <c r="B133" s="147" t="s">
        <v>54</v>
      </c>
      <c r="C133" s="6"/>
      <c r="D133" s="156">
        <v>0</v>
      </c>
      <c r="E133" s="156">
        <v>0</v>
      </c>
      <c r="F133" s="156">
        <v>0</v>
      </c>
      <c r="G133" s="156">
        <v>0</v>
      </c>
      <c r="H133" s="156">
        <v>0</v>
      </c>
      <c r="I133" s="156">
        <v>0</v>
      </c>
      <c r="J133" s="156">
        <v>0</v>
      </c>
      <c r="K133" s="157">
        <f t="shared" si="40"/>
        <v>0</v>
      </c>
      <c r="L133" s="146"/>
    </row>
    <row r="134" spans="2:12" ht="15.75" x14ac:dyDescent="0.25">
      <c r="B134" s="147" t="s">
        <v>55</v>
      </c>
      <c r="C134" s="6"/>
      <c r="D134" s="156">
        <v>0</v>
      </c>
      <c r="E134" s="156">
        <v>0</v>
      </c>
      <c r="F134" s="156">
        <v>0</v>
      </c>
      <c r="G134" s="156">
        <v>0</v>
      </c>
      <c r="H134" s="156">
        <v>0</v>
      </c>
      <c r="I134" s="156">
        <v>0</v>
      </c>
      <c r="J134" s="156">
        <v>0</v>
      </c>
      <c r="K134" s="157">
        <f t="shared" si="40"/>
        <v>0</v>
      </c>
      <c r="L134" s="146"/>
    </row>
    <row r="135" spans="2:12" ht="30" customHeight="1" x14ac:dyDescent="0.25">
      <c r="B135" s="158" t="s">
        <v>267</v>
      </c>
      <c r="C135" s="159"/>
      <c r="D135" s="160">
        <f>D136</f>
        <v>93423.1</v>
      </c>
      <c r="E135" s="160">
        <f t="shared" ref="E135:K135" si="49">E136</f>
        <v>130792.34</v>
      </c>
      <c r="F135" s="160">
        <f t="shared" si="49"/>
        <v>130792.34</v>
      </c>
      <c r="G135" s="160">
        <f t="shared" si="49"/>
        <v>143871.57399999999</v>
      </c>
      <c r="H135" s="160">
        <f t="shared" si="49"/>
        <v>158258.73140000002</v>
      </c>
      <c r="I135" s="160">
        <f t="shared" si="49"/>
        <v>174084.60454000003</v>
      </c>
      <c r="J135" s="160">
        <f t="shared" si="49"/>
        <v>191493.06499400004</v>
      </c>
      <c r="K135" s="161">
        <f t="shared" si="49"/>
        <v>1022715.7549340002</v>
      </c>
      <c r="L135" s="146"/>
    </row>
    <row r="136" spans="2:12" ht="15.75" x14ac:dyDescent="0.25">
      <c r="B136" s="152" t="s">
        <v>276</v>
      </c>
      <c r="C136" s="153" t="s">
        <v>250</v>
      </c>
      <c r="D136" s="154">
        <f>D137+D138+D141+D142</f>
        <v>93423.1</v>
      </c>
      <c r="E136" s="154">
        <f t="shared" ref="E136:J136" si="50">E137+E138+E141+E142</f>
        <v>130792.34</v>
      </c>
      <c r="F136" s="154">
        <f t="shared" si="50"/>
        <v>130792.34</v>
      </c>
      <c r="G136" s="154">
        <f t="shared" si="50"/>
        <v>143871.57399999999</v>
      </c>
      <c r="H136" s="154">
        <f t="shared" si="50"/>
        <v>158258.73140000002</v>
      </c>
      <c r="I136" s="154">
        <f t="shared" si="50"/>
        <v>174084.60454000003</v>
      </c>
      <c r="J136" s="154">
        <f t="shared" si="50"/>
        <v>191493.06499400004</v>
      </c>
      <c r="K136" s="155">
        <f>SUM(D136:J136)</f>
        <v>1022715.7549340002</v>
      </c>
      <c r="L136" s="146"/>
    </row>
    <row r="137" spans="2:12" ht="15.75" x14ac:dyDescent="0.25">
      <c r="B137" s="147" t="s">
        <v>51</v>
      </c>
      <c r="C137" s="6"/>
      <c r="D137" s="180">
        <v>0</v>
      </c>
      <c r="E137" s="180">
        <v>0</v>
      </c>
      <c r="F137" s="180">
        <v>0</v>
      </c>
      <c r="G137" s="180">
        <v>0</v>
      </c>
      <c r="H137" s="180">
        <v>0</v>
      </c>
      <c r="I137" s="180">
        <v>0</v>
      </c>
      <c r="J137" s="180">
        <v>0</v>
      </c>
      <c r="K137" s="157">
        <f t="shared" ref="K137:K142" si="51">SUM(D137:J137)</f>
        <v>0</v>
      </c>
      <c r="L137" s="146"/>
    </row>
    <row r="138" spans="2:12" ht="15.75" x14ac:dyDescent="0.25">
      <c r="B138" s="147" t="s">
        <v>56</v>
      </c>
      <c r="C138" s="6"/>
      <c r="D138" s="180">
        <f>D139+D140</f>
        <v>93423.1</v>
      </c>
      <c r="E138" s="180">
        <f t="shared" ref="E138:J138" si="52">E139+E140</f>
        <v>130792.34</v>
      </c>
      <c r="F138" s="180">
        <f t="shared" si="52"/>
        <v>130792.34</v>
      </c>
      <c r="G138" s="180">
        <f t="shared" si="52"/>
        <v>143871.57399999999</v>
      </c>
      <c r="H138" s="180">
        <f t="shared" si="52"/>
        <v>158258.73140000002</v>
      </c>
      <c r="I138" s="180">
        <f t="shared" si="52"/>
        <v>174084.60454000003</v>
      </c>
      <c r="J138" s="180">
        <f t="shared" si="52"/>
        <v>191493.06499400004</v>
      </c>
      <c r="K138" s="157">
        <f t="shared" si="51"/>
        <v>1022715.7549340002</v>
      </c>
      <c r="L138" s="146"/>
    </row>
    <row r="139" spans="2:12" s="146" customFormat="1" ht="15.75" x14ac:dyDescent="0.25">
      <c r="B139" s="88" t="s">
        <v>52</v>
      </c>
      <c r="C139" s="151"/>
      <c r="D139" s="180">
        <v>93423.1</v>
      </c>
      <c r="E139" s="180">
        <v>130792.34</v>
      </c>
      <c r="F139" s="180">
        <v>130792.34</v>
      </c>
      <c r="G139" s="180">
        <v>143871.57399999999</v>
      </c>
      <c r="H139" s="180">
        <v>158258.73140000002</v>
      </c>
      <c r="I139" s="180">
        <v>174084.60454000003</v>
      </c>
      <c r="J139" s="180">
        <v>191493.06499400004</v>
      </c>
      <c r="K139" s="157">
        <f t="shared" si="51"/>
        <v>1022715.7549340002</v>
      </c>
    </row>
    <row r="140" spans="2:12" ht="15.75" x14ac:dyDescent="0.25">
      <c r="B140" s="147" t="s">
        <v>57</v>
      </c>
      <c r="C140" s="6"/>
      <c r="D140" s="180">
        <v>0</v>
      </c>
      <c r="E140" s="180">
        <v>0</v>
      </c>
      <c r="F140" s="180">
        <v>0</v>
      </c>
      <c r="G140" s="180">
        <v>0</v>
      </c>
      <c r="H140" s="180">
        <v>0</v>
      </c>
      <c r="I140" s="180">
        <v>0</v>
      </c>
      <c r="J140" s="180">
        <v>0</v>
      </c>
      <c r="K140" s="157">
        <f t="shared" si="51"/>
        <v>0</v>
      </c>
      <c r="L140" s="146"/>
    </row>
    <row r="141" spans="2:12" ht="31.5" x14ac:dyDescent="0.25">
      <c r="B141" s="147" t="s">
        <v>54</v>
      </c>
      <c r="C141" s="6"/>
      <c r="D141" s="180">
        <v>0</v>
      </c>
      <c r="E141" s="180">
        <v>0</v>
      </c>
      <c r="F141" s="180">
        <v>0</v>
      </c>
      <c r="G141" s="180">
        <v>0</v>
      </c>
      <c r="H141" s="180">
        <v>0</v>
      </c>
      <c r="I141" s="180">
        <v>0</v>
      </c>
      <c r="J141" s="180">
        <v>0</v>
      </c>
      <c r="K141" s="157">
        <f t="shared" si="51"/>
        <v>0</v>
      </c>
      <c r="L141" s="146"/>
    </row>
    <row r="142" spans="2:12" ht="15.75" x14ac:dyDescent="0.25">
      <c r="B142" s="147" t="s">
        <v>55</v>
      </c>
      <c r="C142" s="6"/>
      <c r="D142" s="156">
        <v>0</v>
      </c>
      <c r="E142" s="156">
        <v>0</v>
      </c>
      <c r="F142" s="156">
        <v>0</v>
      </c>
      <c r="G142" s="156">
        <v>0</v>
      </c>
      <c r="H142" s="156">
        <v>0</v>
      </c>
      <c r="I142" s="156">
        <v>0</v>
      </c>
      <c r="J142" s="156">
        <v>0</v>
      </c>
      <c r="K142" s="157">
        <f t="shared" si="51"/>
        <v>0</v>
      </c>
      <c r="L142" s="146"/>
    </row>
    <row r="143" spans="2:12" x14ac:dyDescent="0.25">
      <c r="D143" s="183"/>
      <c r="E143" s="183"/>
      <c r="F143" s="183"/>
      <c r="G143" s="183"/>
      <c r="H143" s="183"/>
      <c r="I143" s="183"/>
      <c r="J143" s="183"/>
      <c r="K143" s="183"/>
    </row>
    <row r="144" spans="2:12" x14ac:dyDescent="0.25">
      <c r="D144" s="183"/>
      <c r="E144" s="183"/>
      <c r="F144" s="183"/>
      <c r="G144" s="183"/>
      <c r="H144" s="183"/>
      <c r="I144" s="183"/>
      <c r="J144" s="183"/>
      <c r="K144" s="183"/>
    </row>
    <row r="145" spans="4:11" x14ac:dyDescent="0.25">
      <c r="D145" s="183"/>
      <c r="E145" s="183"/>
      <c r="F145" s="183"/>
      <c r="G145" s="183"/>
      <c r="H145" s="183"/>
      <c r="I145" s="183"/>
      <c r="J145" s="183"/>
      <c r="K145" s="183"/>
    </row>
    <row r="146" spans="4:11" x14ac:dyDescent="0.25">
      <c r="D146" s="183"/>
      <c r="E146" s="183"/>
      <c r="F146" s="183"/>
      <c r="G146" s="183"/>
      <c r="H146" s="183"/>
      <c r="I146" s="183"/>
      <c r="J146" s="183"/>
      <c r="K146" s="183"/>
    </row>
    <row r="148" spans="4:11" x14ac:dyDescent="0.25">
      <c r="K148" s="136"/>
    </row>
    <row r="150" spans="4:11" x14ac:dyDescent="0.25">
      <c r="D150" s="183"/>
      <c r="E150" s="183"/>
      <c r="F150" s="183"/>
      <c r="G150" s="183"/>
      <c r="H150" s="183"/>
      <c r="I150" s="183"/>
      <c r="J150" s="183"/>
      <c r="K150" s="183"/>
    </row>
  </sheetData>
  <mergeCells count="3">
    <mergeCell ref="B5:B6"/>
    <mergeCell ref="C5:C6"/>
    <mergeCell ref="D5:K5"/>
  </mergeCells>
  <pageMargins left="0.7" right="0.7" top="0.75" bottom="0.75" header="0.3" footer="0.3"/>
  <pageSetup paperSize="9" scale="5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10"/>
  <sheetViews>
    <sheetView view="pageBreakPreview" topLeftCell="A472" zoomScale="70" zoomScaleNormal="70" zoomScaleSheetLayoutView="70" workbookViewId="0">
      <pane xSplit="2" topLeftCell="C1" activePane="topRight" state="frozen"/>
      <selection pane="topRight" activeCell="D146" sqref="D146"/>
    </sheetView>
  </sheetViews>
  <sheetFormatPr defaultRowHeight="15" x14ac:dyDescent="0.25"/>
  <cols>
    <col min="1" max="1" width="3.42578125" style="21" customWidth="1"/>
    <col min="2" max="2" width="53.42578125" style="21" customWidth="1"/>
    <col min="3" max="3" width="17.140625" style="21" customWidth="1"/>
    <col min="4" max="4" width="16.85546875" style="21" customWidth="1"/>
    <col min="5" max="5" width="28.140625" style="21" customWidth="1"/>
    <col min="6" max="6" width="16.85546875" style="31" customWidth="1"/>
    <col min="7" max="13" width="21.140625" style="21" customWidth="1"/>
    <col min="14" max="14" width="27.5703125" style="21" customWidth="1"/>
    <col min="15" max="15" width="18" style="21" customWidth="1"/>
    <col min="16" max="16" width="19.42578125" style="21" customWidth="1"/>
    <col min="17" max="17" width="13" style="21" customWidth="1"/>
    <col min="18" max="16384" width="9.140625" style="21"/>
  </cols>
  <sheetData>
    <row r="1" spans="2:15" x14ac:dyDescent="0.25">
      <c r="G1" s="162">
        <f>G54-G7</f>
        <v>0</v>
      </c>
      <c r="H1" s="162">
        <f>H7-H54</f>
        <v>4.2000003159046173E-3</v>
      </c>
    </row>
    <row r="2" spans="2:15" ht="22.5" customHeight="1" x14ac:dyDescent="0.25">
      <c r="B2" s="248" t="s">
        <v>128</v>
      </c>
      <c r="C2" s="248"/>
      <c r="D2" s="248"/>
      <c r="E2" s="248"/>
      <c r="F2" s="248"/>
      <c r="G2" s="248"/>
      <c r="H2" s="248"/>
      <c r="I2" s="248"/>
      <c r="J2" s="248"/>
      <c r="K2" s="248"/>
      <c r="L2" s="248"/>
      <c r="M2" s="248"/>
      <c r="N2" s="248"/>
      <c r="O2" s="119"/>
    </row>
    <row r="3" spans="2:15" ht="22.5" customHeight="1" x14ac:dyDescent="0.25">
      <c r="B3" s="232" t="s">
        <v>129</v>
      </c>
      <c r="C3" s="232"/>
      <c r="D3" s="232"/>
      <c r="E3" s="232"/>
      <c r="F3" s="232"/>
      <c r="G3" s="232"/>
      <c r="H3" s="232"/>
      <c r="I3" s="232"/>
      <c r="J3" s="232"/>
      <c r="K3" s="232"/>
      <c r="L3" s="232"/>
      <c r="M3" s="232"/>
      <c r="N3" s="232"/>
      <c r="O3" s="119"/>
    </row>
    <row r="4" spans="2:15" ht="22.5" customHeight="1" x14ac:dyDescent="0.25">
      <c r="B4" s="232" t="s">
        <v>130</v>
      </c>
      <c r="C4" s="232"/>
      <c r="D4" s="232"/>
      <c r="E4" s="232"/>
      <c r="F4" s="232"/>
      <c r="G4" s="232"/>
      <c r="H4" s="232"/>
      <c r="I4" s="232"/>
      <c r="J4" s="232"/>
      <c r="K4" s="232"/>
      <c r="L4" s="232"/>
      <c r="M4" s="232"/>
      <c r="N4" s="232"/>
      <c r="O4" s="119"/>
    </row>
    <row r="5" spans="2:15" ht="22.5" customHeight="1" x14ac:dyDescent="0.25">
      <c r="B5" s="232" t="s">
        <v>131</v>
      </c>
      <c r="C5" s="232"/>
      <c r="D5" s="232"/>
      <c r="E5" s="232"/>
      <c r="F5" s="232"/>
      <c r="G5" s="232"/>
      <c r="H5" s="232"/>
      <c r="I5" s="232"/>
      <c r="J5" s="232"/>
      <c r="K5" s="232"/>
      <c r="L5" s="232"/>
      <c r="M5" s="232"/>
      <c r="N5" s="232"/>
      <c r="O5" s="119"/>
    </row>
    <row r="6" spans="2:15" ht="22.5" customHeight="1" x14ac:dyDescent="0.25">
      <c r="B6" s="232" t="s">
        <v>277</v>
      </c>
      <c r="C6" s="232"/>
      <c r="D6" s="232"/>
      <c r="E6" s="232"/>
      <c r="F6" s="232"/>
      <c r="G6" s="232"/>
      <c r="H6" s="232"/>
      <c r="I6" s="232"/>
      <c r="J6" s="232"/>
      <c r="K6" s="232"/>
      <c r="L6" s="232"/>
      <c r="M6" s="232"/>
      <c r="N6" s="232"/>
      <c r="O6" s="119"/>
    </row>
    <row r="7" spans="2:15" x14ac:dyDescent="0.25">
      <c r="G7" s="163">
        <v>590825.19999999995</v>
      </c>
      <c r="H7" s="162">
        <v>1687489.1</v>
      </c>
    </row>
    <row r="8" spans="2:15" ht="15.75" hidden="1" thickBot="1" x14ac:dyDescent="0.3">
      <c r="B8" s="249" t="s">
        <v>132</v>
      </c>
      <c r="C8" s="241" t="s">
        <v>133</v>
      </c>
      <c r="D8" s="243"/>
      <c r="E8" s="249" t="s">
        <v>134</v>
      </c>
      <c r="F8" s="251" t="s">
        <v>135</v>
      </c>
      <c r="G8" s="253" t="s">
        <v>136</v>
      </c>
      <c r="H8" s="242"/>
      <c r="I8" s="242"/>
      <c r="J8" s="242"/>
      <c r="K8" s="254"/>
      <c r="L8" s="242"/>
      <c r="M8" s="242"/>
      <c r="N8" s="243"/>
      <c r="O8" s="22"/>
    </row>
    <row r="9" spans="2:15" ht="45.75" hidden="1" thickBot="1" x14ac:dyDescent="0.3">
      <c r="B9" s="250"/>
      <c r="C9" s="23" t="s">
        <v>137</v>
      </c>
      <c r="D9" s="24">
        <f>D17</f>
        <v>0</v>
      </c>
      <c r="E9" s="250"/>
      <c r="F9" s="252"/>
      <c r="G9" s="24" t="s">
        <v>138</v>
      </c>
      <c r="H9" s="24" t="s">
        <v>139</v>
      </c>
      <c r="I9" s="24"/>
      <c r="J9" s="24"/>
      <c r="K9" s="25"/>
      <c r="L9" s="24"/>
      <c r="M9" s="24"/>
      <c r="N9" s="24" t="s">
        <v>49</v>
      </c>
      <c r="O9" s="22"/>
    </row>
    <row r="10" spans="2:15" ht="15.75" hidden="1" thickBot="1" x14ac:dyDescent="0.3">
      <c r="B10" s="120">
        <v>1</v>
      </c>
      <c r="C10" s="24">
        <v>2</v>
      </c>
      <c r="D10" s="24">
        <f>D18</f>
        <v>0</v>
      </c>
      <c r="E10" s="24">
        <v>4</v>
      </c>
      <c r="F10" s="26">
        <v>5</v>
      </c>
      <c r="G10" s="24">
        <v>6</v>
      </c>
      <c r="H10" s="24">
        <v>7</v>
      </c>
      <c r="I10" s="24"/>
      <c r="J10" s="24"/>
      <c r="K10" s="25"/>
      <c r="L10" s="24"/>
      <c r="M10" s="24"/>
      <c r="N10" s="24">
        <v>10</v>
      </c>
      <c r="O10" s="22"/>
    </row>
    <row r="11" spans="2:15" ht="15.75" hidden="1" thickBot="1" x14ac:dyDescent="0.3">
      <c r="B11" s="27" t="s">
        <v>140</v>
      </c>
      <c r="C11" s="28"/>
      <c r="D11" s="28">
        <f>D19</f>
        <v>0</v>
      </c>
      <c r="E11" s="28"/>
      <c r="F11" s="26"/>
      <c r="G11" s="28"/>
      <c r="H11" s="28"/>
      <c r="I11" s="28"/>
      <c r="J11" s="28"/>
      <c r="K11" s="29"/>
      <c r="L11" s="28"/>
      <c r="M11" s="28"/>
      <c r="N11" s="28"/>
      <c r="O11" s="30"/>
    </row>
    <row r="12" spans="2:15" ht="15.75" hidden="1" thickBot="1" x14ac:dyDescent="0.3">
      <c r="B12" s="27" t="s">
        <v>141</v>
      </c>
      <c r="C12" s="28"/>
      <c r="D12" s="28"/>
      <c r="E12" s="28"/>
      <c r="F12" s="26"/>
      <c r="G12" s="28"/>
      <c r="H12" s="28"/>
      <c r="I12" s="28"/>
      <c r="J12" s="28"/>
      <c r="K12" s="29"/>
      <c r="L12" s="28"/>
      <c r="M12" s="28"/>
      <c r="N12" s="28"/>
      <c r="O12" s="30"/>
    </row>
    <row r="13" spans="2:15" ht="15.75" hidden="1" thickBot="1" x14ac:dyDescent="0.3">
      <c r="B13" s="27" t="s">
        <v>51</v>
      </c>
      <c r="C13" s="28"/>
      <c r="D13" s="28"/>
      <c r="E13" s="28"/>
      <c r="F13" s="26"/>
      <c r="G13" s="28"/>
      <c r="H13" s="28"/>
      <c r="I13" s="28"/>
      <c r="J13" s="28"/>
      <c r="K13" s="29"/>
      <c r="L13" s="28"/>
      <c r="M13" s="28"/>
      <c r="N13" s="28"/>
      <c r="O13" s="30"/>
    </row>
    <row r="14" spans="2:15" ht="15.75" hidden="1" thickBot="1" x14ac:dyDescent="0.3">
      <c r="B14" s="27" t="s">
        <v>142</v>
      </c>
      <c r="C14" s="28"/>
      <c r="D14" s="28"/>
      <c r="E14" s="28"/>
      <c r="F14" s="26"/>
      <c r="G14" s="28"/>
      <c r="H14" s="28"/>
      <c r="I14" s="28"/>
      <c r="J14" s="28"/>
      <c r="K14" s="29"/>
      <c r="L14" s="28"/>
      <c r="M14" s="28"/>
      <c r="N14" s="28"/>
      <c r="O14" s="30"/>
    </row>
    <row r="15" spans="2:15" ht="15.75" hidden="1" thickBot="1" x14ac:dyDescent="0.3">
      <c r="B15" s="27" t="s">
        <v>143</v>
      </c>
      <c r="C15" s="28"/>
      <c r="D15" s="28"/>
      <c r="E15" s="28"/>
      <c r="F15" s="26"/>
      <c r="G15" s="28"/>
      <c r="H15" s="28"/>
      <c r="I15" s="28"/>
      <c r="J15" s="28"/>
      <c r="K15" s="29"/>
      <c r="L15" s="28"/>
      <c r="M15" s="28"/>
      <c r="N15" s="28"/>
      <c r="O15" s="30"/>
    </row>
    <row r="16" spans="2:15" ht="15.75" hidden="1" thickBot="1" x14ac:dyDescent="0.3">
      <c r="B16" s="241" t="s">
        <v>144</v>
      </c>
      <c r="C16" s="242"/>
      <c r="D16" s="242"/>
      <c r="E16" s="242"/>
      <c r="F16" s="242"/>
      <c r="G16" s="242"/>
      <c r="H16" s="242"/>
      <c r="I16" s="242"/>
      <c r="J16" s="242"/>
      <c r="K16" s="242"/>
      <c r="L16" s="242"/>
      <c r="M16" s="242"/>
      <c r="N16" s="243"/>
      <c r="O16" s="22"/>
    </row>
    <row r="17" spans="2:15" ht="15.75" hidden="1" thickBot="1" x14ac:dyDescent="0.3">
      <c r="B17" s="27" t="s">
        <v>140</v>
      </c>
      <c r="C17" s="28"/>
      <c r="D17" s="28"/>
      <c r="E17" s="28"/>
      <c r="F17" s="26"/>
      <c r="G17" s="28"/>
      <c r="H17" s="28"/>
      <c r="I17" s="28"/>
      <c r="J17" s="28"/>
      <c r="K17" s="28"/>
      <c r="L17" s="28"/>
      <c r="M17" s="28"/>
      <c r="N17" s="28"/>
      <c r="O17" s="30"/>
    </row>
    <row r="18" spans="2:15" ht="15.75" hidden="1" thickBot="1" x14ac:dyDescent="0.3">
      <c r="B18" s="27" t="s">
        <v>141</v>
      </c>
      <c r="C18" s="28"/>
      <c r="D18" s="28"/>
      <c r="E18" s="28"/>
      <c r="F18" s="26"/>
      <c r="G18" s="28"/>
      <c r="H18" s="28"/>
      <c r="I18" s="28"/>
      <c r="J18" s="28"/>
      <c r="K18" s="28"/>
      <c r="L18" s="28"/>
      <c r="M18" s="28"/>
      <c r="N18" s="28"/>
      <c r="O18" s="30"/>
    </row>
    <row r="19" spans="2:15" ht="15.75" hidden="1" thickBot="1" x14ac:dyDescent="0.3">
      <c r="B19" s="27" t="s">
        <v>51</v>
      </c>
      <c r="C19" s="28"/>
      <c r="D19" s="28"/>
      <c r="E19" s="28"/>
      <c r="F19" s="26"/>
      <c r="G19" s="28"/>
      <c r="H19" s="28"/>
      <c r="I19" s="28"/>
      <c r="J19" s="28"/>
      <c r="K19" s="28"/>
      <c r="L19" s="28"/>
      <c r="M19" s="28"/>
      <c r="N19" s="28"/>
      <c r="O19" s="30"/>
    </row>
    <row r="20" spans="2:15" ht="15.75" hidden="1" thickBot="1" x14ac:dyDescent="0.3">
      <c r="B20" s="27" t="s">
        <v>142</v>
      </c>
      <c r="C20" s="28"/>
      <c r="D20" s="28"/>
      <c r="E20" s="28"/>
      <c r="F20" s="26"/>
      <c r="G20" s="28"/>
      <c r="H20" s="28"/>
      <c r="I20" s="28"/>
      <c r="J20" s="28"/>
      <c r="K20" s="28"/>
      <c r="L20" s="28"/>
      <c r="M20" s="28"/>
      <c r="N20" s="28"/>
      <c r="O20" s="30"/>
    </row>
    <row r="21" spans="2:15" ht="15.75" hidden="1" thickBot="1" x14ac:dyDescent="0.3">
      <c r="B21" s="27" t="s">
        <v>143</v>
      </c>
      <c r="C21" s="28"/>
      <c r="D21" s="28"/>
      <c r="E21" s="28"/>
      <c r="F21" s="26"/>
      <c r="G21" s="28"/>
      <c r="H21" s="28"/>
      <c r="I21" s="28"/>
      <c r="J21" s="28"/>
      <c r="K21" s="28"/>
      <c r="L21" s="28"/>
      <c r="M21" s="28"/>
      <c r="N21" s="28"/>
      <c r="O21" s="30"/>
    </row>
    <row r="22" spans="2:15" ht="15.75" hidden="1" thickBot="1" x14ac:dyDescent="0.3">
      <c r="B22" s="241" t="s">
        <v>145</v>
      </c>
      <c r="C22" s="242"/>
      <c r="D22" s="242"/>
      <c r="E22" s="242"/>
      <c r="F22" s="242"/>
      <c r="G22" s="242"/>
      <c r="H22" s="242"/>
      <c r="I22" s="242"/>
      <c r="J22" s="242"/>
      <c r="K22" s="242"/>
      <c r="L22" s="242"/>
      <c r="M22" s="242"/>
      <c r="N22" s="243"/>
      <c r="O22" s="22"/>
    </row>
    <row r="23" spans="2:15" ht="15.75" hidden="1" thickBot="1" x14ac:dyDescent="0.3">
      <c r="B23" s="27" t="s">
        <v>140</v>
      </c>
      <c r="C23" s="28"/>
      <c r="D23" s="28"/>
      <c r="E23" s="28"/>
      <c r="F23" s="26"/>
      <c r="G23" s="28"/>
      <c r="H23" s="28"/>
      <c r="I23" s="28"/>
      <c r="J23" s="28"/>
      <c r="K23" s="28"/>
      <c r="L23" s="28"/>
      <c r="M23" s="28"/>
      <c r="N23" s="28"/>
      <c r="O23" s="30"/>
    </row>
    <row r="24" spans="2:15" ht="15.75" hidden="1" thickBot="1" x14ac:dyDescent="0.3">
      <c r="B24" s="27" t="s">
        <v>141</v>
      </c>
      <c r="C24" s="28"/>
      <c r="D24" s="28"/>
      <c r="E24" s="28"/>
      <c r="F24" s="26"/>
      <c r="G24" s="28"/>
      <c r="H24" s="28"/>
      <c r="I24" s="28"/>
      <c r="J24" s="28"/>
      <c r="K24" s="28"/>
      <c r="L24" s="28"/>
      <c r="M24" s="28"/>
      <c r="N24" s="28"/>
      <c r="O24" s="30"/>
    </row>
    <row r="25" spans="2:15" ht="15.75" hidden="1" thickBot="1" x14ac:dyDescent="0.3">
      <c r="B25" s="27" t="s">
        <v>51</v>
      </c>
      <c r="C25" s="28"/>
      <c r="D25" s="28"/>
      <c r="E25" s="28"/>
      <c r="F25" s="26"/>
      <c r="G25" s="28"/>
      <c r="H25" s="28"/>
      <c r="I25" s="28"/>
      <c r="J25" s="28"/>
      <c r="K25" s="28"/>
      <c r="L25" s="28"/>
      <c r="M25" s="28"/>
      <c r="N25" s="28"/>
      <c r="O25" s="30"/>
    </row>
    <row r="26" spans="2:15" ht="15.75" hidden="1" thickBot="1" x14ac:dyDescent="0.3">
      <c r="B26" s="27" t="s">
        <v>142</v>
      </c>
      <c r="C26" s="28"/>
      <c r="D26" s="28"/>
      <c r="E26" s="28"/>
      <c r="F26" s="26"/>
      <c r="G26" s="28"/>
      <c r="H26" s="28"/>
      <c r="I26" s="28"/>
      <c r="J26" s="28"/>
      <c r="K26" s="28"/>
      <c r="L26" s="28"/>
      <c r="M26" s="28"/>
      <c r="N26" s="28"/>
      <c r="O26" s="30"/>
    </row>
    <row r="27" spans="2:15" ht="15.75" hidden="1" thickBot="1" x14ac:dyDescent="0.3">
      <c r="B27" s="27" t="s">
        <v>143</v>
      </c>
      <c r="C27" s="28"/>
      <c r="D27" s="28"/>
      <c r="E27" s="28"/>
      <c r="F27" s="26"/>
      <c r="G27" s="28"/>
      <c r="H27" s="28"/>
      <c r="I27" s="28"/>
      <c r="J27" s="28"/>
      <c r="K27" s="28"/>
      <c r="L27" s="28"/>
      <c r="M27" s="28"/>
      <c r="N27" s="28"/>
      <c r="O27" s="30"/>
    </row>
    <row r="28" spans="2:15" ht="15.75" hidden="1" thickBot="1" x14ac:dyDescent="0.3">
      <c r="B28" s="241" t="s">
        <v>146</v>
      </c>
      <c r="C28" s="242"/>
      <c r="D28" s="242"/>
      <c r="E28" s="242"/>
      <c r="F28" s="242"/>
      <c r="G28" s="242"/>
      <c r="H28" s="242"/>
      <c r="I28" s="242"/>
      <c r="J28" s="242"/>
      <c r="K28" s="242"/>
      <c r="L28" s="242"/>
      <c r="M28" s="242"/>
      <c r="N28" s="243"/>
      <c r="O28" s="22"/>
    </row>
    <row r="29" spans="2:15" ht="15.75" hidden="1" thickBot="1" x14ac:dyDescent="0.3">
      <c r="B29" s="27" t="s">
        <v>140</v>
      </c>
      <c r="C29" s="28"/>
      <c r="D29" s="28"/>
      <c r="E29" s="28"/>
      <c r="F29" s="26"/>
      <c r="G29" s="28"/>
      <c r="H29" s="28"/>
      <c r="I29" s="28"/>
      <c r="J29" s="28"/>
      <c r="K29" s="28"/>
      <c r="L29" s="28"/>
      <c r="M29" s="28"/>
      <c r="N29" s="28"/>
      <c r="O29" s="30"/>
    </row>
    <row r="30" spans="2:15" ht="15.75" hidden="1" thickBot="1" x14ac:dyDescent="0.3">
      <c r="B30" s="27" t="s">
        <v>141</v>
      </c>
      <c r="C30" s="28"/>
      <c r="D30" s="28"/>
      <c r="E30" s="28"/>
      <c r="F30" s="26"/>
      <c r="G30" s="28"/>
      <c r="H30" s="28"/>
      <c r="I30" s="28"/>
      <c r="J30" s="28"/>
      <c r="K30" s="28"/>
      <c r="L30" s="28"/>
      <c r="M30" s="28"/>
      <c r="N30" s="28"/>
      <c r="O30" s="30"/>
    </row>
    <row r="31" spans="2:15" ht="15.75" hidden="1" thickBot="1" x14ac:dyDescent="0.3">
      <c r="B31" s="27" t="s">
        <v>51</v>
      </c>
      <c r="C31" s="28"/>
      <c r="D31" s="28"/>
      <c r="E31" s="28"/>
      <c r="F31" s="26"/>
      <c r="G31" s="28"/>
      <c r="H31" s="28"/>
      <c r="I31" s="28"/>
      <c r="J31" s="28"/>
      <c r="K31" s="28"/>
      <c r="L31" s="28"/>
      <c r="M31" s="28"/>
      <c r="N31" s="28"/>
      <c r="O31" s="30"/>
    </row>
    <row r="32" spans="2:15" ht="15.75" hidden="1" thickBot="1" x14ac:dyDescent="0.3">
      <c r="B32" s="27" t="s">
        <v>142</v>
      </c>
      <c r="C32" s="28"/>
      <c r="D32" s="28"/>
      <c r="E32" s="28"/>
      <c r="F32" s="26"/>
      <c r="G32" s="28"/>
      <c r="H32" s="28"/>
      <c r="I32" s="28"/>
      <c r="J32" s="28"/>
      <c r="K32" s="28"/>
      <c r="L32" s="28"/>
      <c r="M32" s="28"/>
      <c r="N32" s="28"/>
      <c r="O32" s="30"/>
    </row>
    <row r="33" spans="2:17" ht="15.75" hidden="1" thickBot="1" x14ac:dyDescent="0.3">
      <c r="B33" s="27" t="s">
        <v>143</v>
      </c>
      <c r="C33" s="28"/>
      <c r="D33" s="28"/>
      <c r="E33" s="28"/>
      <c r="F33" s="26"/>
      <c r="G33" s="28"/>
      <c r="H33" s="28"/>
      <c r="I33" s="28"/>
      <c r="J33" s="28"/>
      <c r="K33" s="28"/>
      <c r="L33" s="28"/>
      <c r="M33" s="28"/>
      <c r="N33" s="28"/>
      <c r="O33" s="30"/>
    </row>
    <row r="34" spans="2:17" ht="15.75" hidden="1" thickBot="1" x14ac:dyDescent="0.3">
      <c r="B34" s="241" t="s">
        <v>147</v>
      </c>
      <c r="C34" s="242"/>
      <c r="D34" s="242"/>
      <c r="E34" s="242"/>
      <c r="F34" s="242"/>
      <c r="G34" s="242"/>
      <c r="H34" s="242"/>
      <c r="I34" s="242"/>
      <c r="J34" s="242"/>
      <c r="K34" s="242"/>
      <c r="L34" s="242"/>
      <c r="M34" s="242"/>
      <c r="N34" s="243"/>
      <c r="O34" s="22"/>
    </row>
    <row r="35" spans="2:17" ht="15.75" hidden="1" thickBot="1" x14ac:dyDescent="0.3">
      <c r="B35" s="27" t="s">
        <v>148</v>
      </c>
      <c r="C35" s="28"/>
      <c r="D35" s="28"/>
      <c r="E35" s="28"/>
      <c r="F35" s="26"/>
      <c r="G35" s="28"/>
      <c r="H35" s="28"/>
      <c r="I35" s="28"/>
      <c r="J35" s="28"/>
      <c r="K35" s="28"/>
      <c r="L35" s="28"/>
      <c r="M35" s="28"/>
      <c r="N35" s="28"/>
      <c r="O35" s="30"/>
    </row>
    <row r="36" spans="2:17" hidden="1" x14ac:dyDescent="0.25"/>
    <row r="37" spans="2:17" x14ac:dyDescent="0.25">
      <c r="B37" s="244" t="s">
        <v>132</v>
      </c>
      <c r="C37" s="244" t="s">
        <v>133</v>
      </c>
      <c r="D37" s="244"/>
      <c r="E37" s="245" t="s">
        <v>134</v>
      </c>
      <c r="F37" s="246" t="s">
        <v>135</v>
      </c>
      <c r="G37" s="247" t="s">
        <v>149</v>
      </c>
      <c r="H37" s="247"/>
      <c r="I37" s="247"/>
      <c r="J37" s="247"/>
      <c r="K37" s="247"/>
      <c r="L37" s="247"/>
      <c r="M37" s="247"/>
      <c r="N37" s="247"/>
      <c r="O37" s="32"/>
    </row>
    <row r="38" spans="2:17" ht="60" x14ac:dyDescent="0.25">
      <c r="B38" s="244"/>
      <c r="C38" s="115" t="s">
        <v>150</v>
      </c>
      <c r="D38" s="115" t="s">
        <v>151</v>
      </c>
      <c r="E38" s="245"/>
      <c r="F38" s="246"/>
      <c r="G38" s="115">
        <v>2024</v>
      </c>
      <c r="H38" s="115">
        <v>2025</v>
      </c>
      <c r="I38" s="115">
        <v>2026</v>
      </c>
      <c r="J38" s="115">
        <v>2027</v>
      </c>
      <c r="K38" s="115">
        <v>2028</v>
      </c>
      <c r="L38" s="115">
        <v>2029</v>
      </c>
      <c r="M38" s="115">
        <v>2030</v>
      </c>
      <c r="N38" s="115" t="s">
        <v>49</v>
      </c>
      <c r="O38" s="22"/>
    </row>
    <row r="39" spans="2:17" x14ac:dyDescent="0.25">
      <c r="B39" s="33">
        <v>1</v>
      </c>
      <c r="C39" s="33">
        <v>2</v>
      </c>
      <c r="D39" s="33">
        <v>3</v>
      </c>
      <c r="E39" s="33">
        <v>4</v>
      </c>
      <c r="F39" s="118">
        <v>5</v>
      </c>
      <c r="G39" s="33">
        <v>6</v>
      </c>
      <c r="H39" s="33">
        <v>7</v>
      </c>
      <c r="I39" s="33">
        <v>8</v>
      </c>
      <c r="J39" s="33">
        <v>9</v>
      </c>
      <c r="K39" s="33">
        <v>10</v>
      </c>
      <c r="L39" s="33">
        <v>11</v>
      </c>
      <c r="M39" s="33">
        <v>12</v>
      </c>
      <c r="N39" s="33">
        <v>16</v>
      </c>
      <c r="O39" s="34"/>
    </row>
    <row r="40" spans="2:17" x14ac:dyDescent="0.25">
      <c r="B40" s="35" t="s">
        <v>140</v>
      </c>
      <c r="C40" s="33"/>
      <c r="D40" s="33"/>
      <c r="E40" s="36"/>
      <c r="F40" s="118"/>
      <c r="G40" s="33"/>
      <c r="H40" s="33"/>
      <c r="I40" s="33"/>
      <c r="J40" s="33"/>
      <c r="K40" s="33"/>
      <c r="L40" s="33"/>
      <c r="M40" s="33"/>
      <c r="N40" s="33"/>
      <c r="O40" s="34"/>
    </row>
    <row r="41" spans="2:17" x14ac:dyDescent="0.25">
      <c r="B41" s="33" t="s">
        <v>141</v>
      </c>
      <c r="C41" s="33"/>
      <c r="D41" s="33"/>
      <c r="E41" s="36"/>
      <c r="F41" s="118"/>
      <c r="G41" s="33"/>
      <c r="H41" s="33"/>
      <c r="I41" s="33"/>
      <c r="J41" s="33"/>
      <c r="K41" s="33"/>
      <c r="L41" s="33"/>
      <c r="M41" s="33"/>
      <c r="N41" s="33"/>
      <c r="O41" s="34"/>
    </row>
    <row r="42" spans="2:17" x14ac:dyDescent="0.25">
      <c r="B42" s="33" t="s">
        <v>51</v>
      </c>
      <c r="C42" s="33"/>
      <c r="D42" s="33"/>
      <c r="E42" s="36"/>
      <c r="F42" s="118"/>
      <c r="G42" s="33"/>
      <c r="H42" s="33"/>
      <c r="I42" s="33"/>
      <c r="J42" s="33"/>
      <c r="K42" s="33"/>
      <c r="L42" s="33"/>
      <c r="M42" s="33"/>
      <c r="N42" s="33"/>
      <c r="O42" s="34"/>
    </row>
    <row r="43" spans="2:17" x14ac:dyDescent="0.25">
      <c r="B43" s="33" t="s">
        <v>142</v>
      </c>
      <c r="C43" s="33"/>
      <c r="D43" s="33"/>
      <c r="E43" s="36"/>
      <c r="F43" s="118"/>
      <c r="G43" s="33"/>
      <c r="H43" s="33"/>
      <c r="I43" s="33"/>
      <c r="J43" s="33"/>
      <c r="K43" s="33"/>
      <c r="L43" s="33"/>
      <c r="M43" s="33"/>
      <c r="N43" s="33"/>
      <c r="O43" s="34"/>
    </row>
    <row r="44" spans="2:17" x14ac:dyDescent="0.25">
      <c r="B44" s="33" t="s">
        <v>143</v>
      </c>
      <c r="C44" s="33"/>
      <c r="D44" s="33"/>
      <c r="E44" s="36"/>
      <c r="F44" s="118"/>
      <c r="G44" s="33"/>
      <c r="H44" s="33"/>
      <c r="I44" s="33"/>
      <c r="J44" s="33"/>
      <c r="K44" s="33"/>
      <c r="L44" s="33"/>
      <c r="M44" s="33"/>
      <c r="N44" s="33"/>
      <c r="O44" s="34"/>
    </row>
    <row r="45" spans="2:17" s="40" customFormat="1" ht="43.5" customHeight="1" x14ac:dyDescent="0.3">
      <c r="B45" s="37" t="s">
        <v>152</v>
      </c>
      <c r="C45" s="164"/>
      <c r="D45" s="121">
        <f>D51</f>
        <v>917.92500000000007</v>
      </c>
      <c r="E45" s="121">
        <f t="shared" ref="E45:M45" si="0">E51</f>
        <v>73415364.672999993</v>
      </c>
      <c r="F45" s="121">
        <f t="shared" si="0"/>
        <v>0</v>
      </c>
      <c r="G45" s="121">
        <f t="shared" si="0"/>
        <v>1192533.08</v>
      </c>
      <c r="H45" s="121">
        <f t="shared" si="0"/>
        <v>1991968.8477999996</v>
      </c>
      <c r="I45" s="121">
        <f t="shared" si="0"/>
        <v>949872.79999999993</v>
      </c>
      <c r="J45" s="121">
        <f t="shared" si="0"/>
        <v>69225582.443000004</v>
      </c>
      <c r="K45" s="121">
        <f t="shared" si="0"/>
        <v>0</v>
      </c>
      <c r="L45" s="121">
        <f t="shared" si="0"/>
        <v>0</v>
      </c>
      <c r="M45" s="121">
        <f t="shared" si="0"/>
        <v>0</v>
      </c>
      <c r="N45" s="165">
        <f>SUM(G45:M45)</f>
        <v>73359957.1708</v>
      </c>
      <c r="O45" s="34"/>
      <c r="P45" s="38"/>
      <c r="Q45" s="39"/>
    </row>
    <row r="46" spans="2:17" x14ac:dyDescent="0.25">
      <c r="B46" s="55" t="s">
        <v>140</v>
      </c>
      <c r="C46" s="55"/>
      <c r="D46" s="55"/>
      <c r="E46" s="46"/>
      <c r="F46" s="47"/>
      <c r="G46" s="55"/>
      <c r="H46" s="55"/>
      <c r="I46" s="55"/>
      <c r="J46" s="55"/>
      <c r="K46" s="55"/>
      <c r="L46" s="55"/>
      <c r="M46" s="55"/>
      <c r="N46" s="55"/>
      <c r="O46" s="34"/>
    </row>
    <row r="47" spans="2:17" x14ac:dyDescent="0.25">
      <c r="B47" s="55" t="s">
        <v>141</v>
      </c>
      <c r="C47" s="55"/>
      <c r="D47" s="55"/>
      <c r="E47" s="46"/>
      <c r="F47" s="47"/>
      <c r="G47" s="55"/>
      <c r="H47" s="55"/>
      <c r="I47" s="55"/>
      <c r="J47" s="55"/>
      <c r="K47" s="55"/>
      <c r="L47" s="55"/>
      <c r="M47" s="55"/>
      <c r="N47" s="55"/>
      <c r="O47" s="34"/>
    </row>
    <row r="48" spans="2:17" x14ac:dyDescent="0.25">
      <c r="B48" s="55" t="s">
        <v>51</v>
      </c>
      <c r="C48" s="55"/>
      <c r="D48" s="55"/>
      <c r="E48" s="46"/>
      <c r="F48" s="47"/>
      <c r="G48" s="55"/>
      <c r="H48" s="55"/>
      <c r="I48" s="55"/>
      <c r="J48" s="55"/>
      <c r="K48" s="55"/>
      <c r="L48" s="55"/>
      <c r="M48" s="55"/>
      <c r="N48" s="55"/>
      <c r="O48" s="34"/>
    </row>
    <row r="49" spans="2:19" x14ac:dyDescent="0.25">
      <c r="B49" s="55" t="s">
        <v>142</v>
      </c>
      <c r="C49" s="55"/>
      <c r="D49" s="55"/>
      <c r="E49" s="46"/>
      <c r="F49" s="47"/>
      <c r="G49" s="55"/>
      <c r="H49" s="55"/>
      <c r="I49" s="55"/>
      <c r="J49" s="55"/>
      <c r="K49" s="55"/>
      <c r="L49" s="55"/>
      <c r="M49" s="55"/>
      <c r="N49" s="55"/>
      <c r="O49" s="34"/>
    </row>
    <row r="50" spans="2:19" x14ac:dyDescent="0.25">
      <c r="B50" s="55" t="s">
        <v>143</v>
      </c>
      <c r="C50" s="55"/>
      <c r="D50" s="55"/>
      <c r="E50" s="46"/>
      <c r="F50" s="47"/>
      <c r="G50" s="55"/>
      <c r="H50" s="55"/>
      <c r="I50" s="55"/>
      <c r="J50" s="55"/>
      <c r="K50" s="55"/>
      <c r="L50" s="55"/>
      <c r="M50" s="55"/>
      <c r="N50" s="55"/>
      <c r="O50" s="34"/>
      <c r="P50" s="240" t="s">
        <v>153</v>
      </c>
      <c r="Q50" s="240"/>
      <c r="R50" s="240"/>
      <c r="S50" s="240"/>
    </row>
    <row r="51" spans="2:19" ht="60" x14ac:dyDescent="0.3">
      <c r="B51" s="41" t="s">
        <v>154</v>
      </c>
      <c r="C51" s="42"/>
      <c r="D51" s="43">
        <f>D57</f>
        <v>917.92500000000007</v>
      </c>
      <c r="E51" s="43">
        <f t="shared" ref="E51:J51" si="1">E57</f>
        <v>73415364.672999993</v>
      </c>
      <c r="F51" s="44">
        <f>F57</f>
        <v>0</v>
      </c>
      <c r="G51" s="43">
        <f>G57</f>
        <v>1192533.08</v>
      </c>
      <c r="H51" s="43">
        <f t="shared" si="1"/>
        <v>1991968.8477999996</v>
      </c>
      <c r="I51" s="43">
        <f t="shared" si="1"/>
        <v>949872.79999999993</v>
      </c>
      <c r="J51" s="43">
        <f t="shared" si="1"/>
        <v>69225582.443000004</v>
      </c>
      <c r="K51" s="43">
        <f>K57</f>
        <v>0</v>
      </c>
      <c r="L51" s="43">
        <f>L57</f>
        <v>0</v>
      </c>
      <c r="M51" s="43">
        <f>M57</f>
        <v>0</v>
      </c>
      <c r="N51" s="43">
        <f>SUM(G51:M51)</f>
        <v>73359957.1708</v>
      </c>
      <c r="O51" s="34"/>
      <c r="P51" s="45" t="s">
        <v>155</v>
      </c>
      <c r="Q51" s="45" t="s">
        <v>156</v>
      </c>
      <c r="R51" s="45" t="s">
        <v>157</v>
      </c>
      <c r="S51" s="45" t="s">
        <v>158</v>
      </c>
    </row>
    <row r="52" spans="2:19" x14ac:dyDescent="0.25">
      <c r="B52" s="55" t="s">
        <v>140</v>
      </c>
      <c r="C52" s="55"/>
      <c r="D52" s="46">
        <f t="shared" ref="D52:N56" si="2">D58</f>
        <v>917.92500000000007</v>
      </c>
      <c r="E52" s="46">
        <f t="shared" si="2"/>
        <v>73415364.672999993</v>
      </c>
      <c r="F52" s="47"/>
      <c r="G52" s="46">
        <f>G58</f>
        <v>1192533.08</v>
      </c>
      <c r="H52" s="46">
        <f t="shared" si="2"/>
        <v>1991968.8477999996</v>
      </c>
      <c r="I52" s="46">
        <f t="shared" si="2"/>
        <v>949872.79999999993</v>
      </c>
      <c r="J52" s="46">
        <f t="shared" si="2"/>
        <v>69225582.443000004</v>
      </c>
      <c r="K52" s="46">
        <f t="shared" si="2"/>
        <v>0</v>
      </c>
      <c r="L52" s="46">
        <f t="shared" si="2"/>
        <v>0</v>
      </c>
      <c r="M52" s="46">
        <f t="shared" si="2"/>
        <v>0</v>
      </c>
      <c r="N52" s="46">
        <f t="shared" si="2"/>
        <v>72763983.970799997</v>
      </c>
      <c r="O52" s="34"/>
      <c r="P52" s="239">
        <v>2024</v>
      </c>
      <c r="Q52" s="239"/>
      <c r="R52" s="239"/>
      <c r="S52" s="239"/>
    </row>
    <row r="53" spans="2:19" x14ac:dyDescent="0.25">
      <c r="B53" s="55" t="s">
        <v>141</v>
      </c>
      <c r="C53" s="55"/>
      <c r="D53" s="46">
        <f t="shared" si="2"/>
        <v>819.55500000000006</v>
      </c>
      <c r="E53" s="46">
        <f t="shared" si="2"/>
        <v>70065804.091399997</v>
      </c>
      <c r="F53" s="47"/>
      <c r="G53" s="46">
        <f t="shared" si="2"/>
        <v>601707.88</v>
      </c>
      <c r="H53" s="46">
        <f t="shared" si="2"/>
        <v>304479.75199999998</v>
      </c>
      <c r="I53" s="46">
        <f t="shared" si="2"/>
        <v>315684.41440000001</v>
      </c>
      <c r="J53" s="46">
        <f t="shared" si="2"/>
        <v>15991473.823000001</v>
      </c>
      <c r="K53" s="46">
        <f t="shared" si="2"/>
        <v>0</v>
      </c>
      <c r="L53" s="46">
        <f t="shared" si="2"/>
        <v>0</v>
      </c>
      <c r="M53" s="46">
        <f t="shared" si="2"/>
        <v>0</v>
      </c>
      <c r="N53" s="46">
        <f t="shared" si="2"/>
        <v>17208197.869399998</v>
      </c>
      <c r="O53" s="34"/>
      <c r="P53" s="45">
        <v>4.8</v>
      </c>
      <c r="Q53" s="45">
        <v>25.83</v>
      </c>
      <c r="R53" s="48">
        <v>2</v>
      </c>
      <c r="S53" s="33">
        <v>0.05</v>
      </c>
    </row>
    <row r="54" spans="2:19" x14ac:dyDescent="0.25">
      <c r="B54" s="55" t="s">
        <v>51</v>
      </c>
      <c r="C54" s="55"/>
      <c r="D54" s="46">
        <f t="shared" si="2"/>
        <v>97.62</v>
      </c>
      <c r="E54" s="46">
        <f t="shared" si="2"/>
        <v>3294153.0816000002</v>
      </c>
      <c r="F54" s="47"/>
      <c r="G54" s="46">
        <f>G60</f>
        <v>590825.19999999995</v>
      </c>
      <c r="H54" s="46">
        <f t="shared" si="2"/>
        <v>1687489.0957999998</v>
      </c>
      <c r="I54" s="46">
        <f t="shared" si="2"/>
        <v>634188.38559999992</v>
      </c>
      <c r="J54" s="46">
        <f t="shared" si="2"/>
        <v>260000</v>
      </c>
      <c r="K54" s="46">
        <f t="shared" si="2"/>
        <v>0</v>
      </c>
      <c r="L54" s="46">
        <f t="shared" si="2"/>
        <v>0</v>
      </c>
      <c r="M54" s="46">
        <f t="shared" si="2"/>
        <v>0</v>
      </c>
      <c r="N54" s="46">
        <f t="shared" si="2"/>
        <v>2581677.4813999999</v>
      </c>
      <c r="O54" s="34"/>
      <c r="P54" s="239">
        <v>2025</v>
      </c>
      <c r="Q54" s="239"/>
      <c r="R54" s="239"/>
      <c r="S54" s="239"/>
    </row>
    <row r="55" spans="2:19" x14ac:dyDescent="0.25">
      <c r="B55" s="55" t="s">
        <v>142</v>
      </c>
      <c r="C55" s="55"/>
      <c r="D55" s="46">
        <f t="shared" si="2"/>
        <v>0</v>
      </c>
      <c r="E55" s="46">
        <f t="shared" si="2"/>
        <v>0</v>
      </c>
      <c r="F55" s="47"/>
      <c r="G55" s="46">
        <f t="shared" si="2"/>
        <v>0</v>
      </c>
      <c r="H55" s="46">
        <f t="shared" si="2"/>
        <v>0</v>
      </c>
      <c r="I55" s="46">
        <f t="shared" si="2"/>
        <v>0</v>
      </c>
      <c r="J55" s="46">
        <f t="shared" si="2"/>
        <v>0</v>
      </c>
      <c r="K55" s="46">
        <f t="shared" si="2"/>
        <v>0</v>
      </c>
      <c r="L55" s="46">
        <f t="shared" si="2"/>
        <v>0</v>
      </c>
      <c r="M55" s="46">
        <f t="shared" si="2"/>
        <v>0</v>
      </c>
      <c r="N55" s="46">
        <f t="shared" si="2"/>
        <v>0</v>
      </c>
      <c r="O55" s="34"/>
      <c r="P55" s="33">
        <v>6.56</v>
      </c>
      <c r="Q55" s="49">
        <v>0</v>
      </c>
      <c r="R55" s="49">
        <v>4</v>
      </c>
      <c r="S55" s="33">
        <v>2.4E-2</v>
      </c>
    </row>
    <row r="56" spans="2:19" x14ac:dyDescent="0.25">
      <c r="B56" s="55" t="s">
        <v>143</v>
      </c>
      <c r="C56" s="55"/>
      <c r="D56" s="46">
        <f t="shared" si="2"/>
        <v>0.75</v>
      </c>
      <c r="E56" s="46">
        <f t="shared" si="2"/>
        <v>55407.5</v>
      </c>
      <c r="F56" s="47"/>
      <c r="G56" s="46">
        <f t="shared" si="2"/>
        <v>0</v>
      </c>
      <c r="H56" s="46">
        <f t="shared" si="2"/>
        <v>0</v>
      </c>
      <c r="I56" s="46">
        <f t="shared" si="2"/>
        <v>0</v>
      </c>
      <c r="J56" s="46">
        <f t="shared" si="2"/>
        <v>52974108.619999997</v>
      </c>
      <c r="K56" s="46">
        <f t="shared" si="2"/>
        <v>0</v>
      </c>
      <c r="L56" s="46">
        <f t="shared" si="2"/>
        <v>0</v>
      </c>
      <c r="M56" s="46">
        <f t="shared" si="2"/>
        <v>0</v>
      </c>
      <c r="N56" s="46">
        <f>N62</f>
        <v>52974108.619999997</v>
      </c>
      <c r="O56" s="34"/>
      <c r="P56" s="239">
        <v>2026</v>
      </c>
      <c r="Q56" s="239"/>
      <c r="R56" s="239"/>
      <c r="S56" s="239"/>
    </row>
    <row r="57" spans="2:19" s="56" customFormat="1" ht="37.5" x14ac:dyDescent="0.3">
      <c r="B57" s="50" t="s">
        <v>159</v>
      </c>
      <c r="C57" s="51"/>
      <c r="D57" s="52">
        <f t="shared" ref="D57:F57" si="3">D58</f>
        <v>917.92500000000007</v>
      </c>
      <c r="E57" s="52">
        <f t="shared" si="3"/>
        <v>73415364.672999993</v>
      </c>
      <c r="F57" s="52">
        <f t="shared" si="3"/>
        <v>0</v>
      </c>
      <c r="G57" s="52">
        <f>G58</f>
        <v>1192533.08</v>
      </c>
      <c r="H57" s="52">
        <f t="shared" ref="H57:M57" si="4">H58</f>
        <v>1991968.8477999996</v>
      </c>
      <c r="I57" s="52">
        <f t="shared" si="4"/>
        <v>949872.79999999993</v>
      </c>
      <c r="J57" s="52">
        <f t="shared" si="4"/>
        <v>69225582.443000004</v>
      </c>
      <c r="K57" s="52">
        <f t="shared" si="4"/>
        <v>0</v>
      </c>
      <c r="L57" s="52">
        <f t="shared" si="4"/>
        <v>0</v>
      </c>
      <c r="M57" s="52">
        <f t="shared" si="4"/>
        <v>0</v>
      </c>
      <c r="N57" s="52">
        <f>SUM(G57:M57)</f>
        <v>73359957.1708</v>
      </c>
      <c r="O57" s="34"/>
      <c r="P57" s="53">
        <v>15</v>
      </c>
      <c r="Q57" s="54">
        <v>2</v>
      </c>
      <c r="R57" s="54">
        <v>10</v>
      </c>
      <c r="S57" s="55">
        <v>0.02</v>
      </c>
    </row>
    <row r="58" spans="2:19" x14ac:dyDescent="0.25">
      <c r="B58" s="33" t="s">
        <v>140</v>
      </c>
      <c r="C58" s="33"/>
      <c r="D58" s="36">
        <f>SUM(D59:D62)</f>
        <v>917.92500000000007</v>
      </c>
      <c r="E58" s="36">
        <f>SUM(E59:E62)</f>
        <v>73415364.672999993</v>
      </c>
      <c r="F58" s="36"/>
      <c r="G58" s="36">
        <f>SUM(G59:G62)</f>
        <v>1192533.08</v>
      </c>
      <c r="H58" s="36">
        <f>SUM(H59:H62)</f>
        <v>1991968.8477999996</v>
      </c>
      <c r="I58" s="36">
        <f>SUM(I59:I62)</f>
        <v>949872.79999999993</v>
      </c>
      <c r="J58" s="36">
        <f>SUM(J59:J62)</f>
        <v>69225582.443000004</v>
      </c>
      <c r="K58" s="36">
        <f>K64+K118+K166+K316</f>
        <v>0</v>
      </c>
      <c r="L58" s="36">
        <f>L64+L118+L166+L316</f>
        <v>0</v>
      </c>
      <c r="M58" s="36">
        <f>M64+M118+M166+M316</f>
        <v>0</v>
      </c>
      <c r="N58" s="36">
        <f>N64+N118+N166+N316</f>
        <v>72763983.970799997</v>
      </c>
      <c r="O58" s="34"/>
      <c r="P58" s="239">
        <v>2027</v>
      </c>
      <c r="Q58" s="239"/>
      <c r="R58" s="239"/>
      <c r="S58" s="239"/>
    </row>
    <row r="59" spans="2:19" x14ac:dyDescent="0.25">
      <c r="B59" s="33" t="s">
        <v>141</v>
      </c>
      <c r="C59" s="33"/>
      <c r="D59" s="36">
        <f t="shared" ref="D59:E61" si="5">D65+D119+D167+D317+D503</f>
        <v>819.55500000000006</v>
      </c>
      <c r="E59" s="36">
        <f t="shared" si="5"/>
        <v>70065804.091399997</v>
      </c>
      <c r="F59" s="36"/>
      <c r="G59" s="36">
        <f>G65+G119+G167+G317+G503</f>
        <v>601707.88</v>
      </c>
      <c r="H59" s="36">
        <f t="shared" ref="H59:M59" si="6">H65+H119+H167+H317+H503</f>
        <v>304479.75199999998</v>
      </c>
      <c r="I59" s="36">
        <f t="shared" si="6"/>
        <v>315684.41440000001</v>
      </c>
      <c r="J59" s="36">
        <f t="shared" si="6"/>
        <v>15991473.823000001</v>
      </c>
      <c r="K59" s="36">
        <f t="shared" si="6"/>
        <v>0</v>
      </c>
      <c r="L59" s="36">
        <f t="shared" si="6"/>
        <v>0</v>
      </c>
      <c r="M59" s="36">
        <f t="shared" si="6"/>
        <v>0</v>
      </c>
      <c r="N59" s="36">
        <f>N65+N119+N167+N317</f>
        <v>17208197.869399998</v>
      </c>
      <c r="O59" s="34"/>
      <c r="P59" s="49">
        <v>15</v>
      </c>
      <c r="Q59" s="54">
        <v>2</v>
      </c>
      <c r="R59" s="49">
        <v>10</v>
      </c>
      <c r="S59" s="33">
        <v>0.02</v>
      </c>
    </row>
    <row r="60" spans="2:19" x14ac:dyDescent="0.25">
      <c r="B60" s="33" t="s">
        <v>51</v>
      </c>
      <c r="C60" s="33"/>
      <c r="D60" s="36">
        <f t="shared" si="5"/>
        <v>97.62</v>
      </c>
      <c r="E60" s="36">
        <f t="shared" si="5"/>
        <v>3294153.0816000002</v>
      </c>
      <c r="F60" s="36"/>
      <c r="G60" s="36">
        <f t="shared" ref="G60:M62" si="7">G66+G120+G168+G318+G504</f>
        <v>590825.19999999995</v>
      </c>
      <c r="H60" s="36">
        <f t="shared" si="7"/>
        <v>1687489.0957999998</v>
      </c>
      <c r="I60" s="36">
        <f t="shared" si="7"/>
        <v>634188.38559999992</v>
      </c>
      <c r="J60" s="36">
        <f t="shared" si="7"/>
        <v>260000</v>
      </c>
      <c r="K60" s="36">
        <f t="shared" si="7"/>
        <v>0</v>
      </c>
      <c r="L60" s="36">
        <f t="shared" si="7"/>
        <v>0</v>
      </c>
      <c r="M60" s="36">
        <f t="shared" si="7"/>
        <v>0</v>
      </c>
      <c r="N60" s="36">
        <f>N66+N120+N168+N318</f>
        <v>2581677.4813999999</v>
      </c>
      <c r="O60" s="34"/>
      <c r="P60" s="239">
        <v>2028</v>
      </c>
      <c r="Q60" s="239"/>
      <c r="R60" s="239"/>
      <c r="S60" s="239"/>
    </row>
    <row r="61" spans="2:19" x14ac:dyDescent="0.25">
      <c r="B61" s="33" t="s">
        <v>142</v>
      </c>
      <c r="C61" s="33"/>
      <c r="D61" s="36">
        <f t="shared" si="5"/>
        <v>0</v>
      </c>
      <c r="E61" s="36">
        <f t="shared" si="5"/>
        <v>0</v>
      </c>
      <c r="F61" s="36"/>
      <c r="G61" s="36">
        <f t="shared" si="7"/>
        <v>0</v>
      </c>
      <c r="H61" s="36">
        <f t="shared" si="7"/>
        <v>0</v>
      </c>
      <c r="I61" s="36">
        <f t="shared" si="7"/>
        <v>0</v>
      </c>
      <c r="J61" s="36">
        <f t="shared" si="7"/>
        <v>0</v>
      </c>
      <c r="K61" s="36">
        <f t="shared" si="7"/>
        <v>0</v>
      </c>
      <c r="L61" s="36">
        <f t="shared" si="7"/>
        <v>0</v>
      </c>
      <c r="M61" s="36">
        <f t="shared" si="7"/>
        <v>0</v>
      </c>
      <c r="N61" s="36">
        <f>N67+N121+N169+N319</f>
        <v>0</v>
      </c>
      <c r="O61" s="34"/>
      <c r="P61" s="49">
        <v>15</v>
      </c>
      <c r="Q61" s="54">
        <v>2</v>
      </c>
      <c r="R61" s="33">
        <v>40.049999999999997</v>
      </c>
      <c r="S61" s="33">
        <v>0.02</v>
      </c>
    </row>
    <row r="62" spans="2:19" x14ac:dyDescent="0.25">
      <c r="B62" s="33" t="s">
        <v>143</v>
      </c>
      <c r="C62" s="33"/>
      <c r="D62" s="36">
        <f>D68+D122+D171+D320+D506</f>
        <v>0.75</v>
      </c>
      <c r="E62" s="36">
        <f>E68+E122+E171+E320+E506</f>
        <v>55407.5</v>
      </c>
      <c r="F62" s="36"/>
      <c r="G62" s="36">
        <f t="shared" si="7"/>
        <v>0</v>
      </c>
      <c r="H62" s="36">
        <f t="shared" si="7"/>
        <v>0</v>
      </c>
      <c r="I62" s="36">
        <f t="shared" si="7"/>
        <v>0</v>
      </c>
      <c r="J62" s="36">
        <f t="shared" si="7"/>
        <v>52974108.619999997</v>
      </c>
      <c r="K62" s="36">
        <f t="shared" si="7"/>
        <v>0</v>
      </c>
      <c r="L62" s="36">
        <f t="shared" si="7"/>
        <v>0</v>
      </c>
      <c r="M62" s="36">
        <f t="shared" si="7"/>
        <v>0</v>
      </c>
      <c r="N62" s="36">
        <f>N68+N122+N194+N320</f>
        <v>52974108.619999997</v>
      </c>
      <c r="O62" s="34"/>
      <c r="P62" s="239">
        <v>2029</v>
      </c>
      <c r="Q62" s="239"/>
      <c r="R62" s="239"/>
      <c r="S62" s="239"/>
    </row>
    <row r="63" spans="2:19" ht="31.5" x14ac:dyDescent="0.25">
      <c r="B63" s="166" t="s">
        <v>160</v>
      </c>
      <c r="C63" s="167"/>
      <c r="D63" s="168">
        <f>D64</f>
        <v>638.80000000000007</v>
      </c>
      <c r="E63" s="168">
        <f>E64</f>
        <v>65900138.125</v>
      </c>
      <c r="F63" s="168">
        <f t="shared" ref="F63:M63" si="8">F64</f>
        <v>0</v>
      </c>
      <c r="G63" s="168">
        <f t="shared" si="8"/>
        <v>105.68</v>
      </c>
      <c r="H63" s="168">
        <f t="shared" si="8"/>
        <v>0</v>
      </c>
      <c r="I63" s="168">
        <f t="shared" si="8"/>
        <v>75000</v>
      </c>
      <c r="J63" s="168">
        <f t="shared" si="8"/>
        <v>65825032.442999996</v>
      </c>
      <c r="K63" s="168">
        <f t="shared" si="8"/>
        <v>0</v>
      </c>
      <c r="L63" s="168">
        <f t="shared" si="8"/>
        <v>0</v>
      </c>
      <c r="M63" s="168">
        <f t="shared" si="8"/>
        <v>0</v>
      </c>
      <c r="N63" s="168">
        <f>SUM(G63:M63)</f>
        <v>65900138.122999996</v>
      </c>
      <c r="O63" s="34"/>
      <c r="P63" s="49">
        <v>98</v>
      </c>
      <c r="Q63" s="54">
        <v>2</v>
      </c>
      <c r="R63" s="33">
        <v>49.97</v>
      </c>
      <c r="S63" s="33">
        <v>0.02</v>
      </c>
    </row>
    <row r="64" spans="2:19" ht="15.75" x14ac:dyDescent="0.25">
      <c r="B64" s="33" t="s">
        <v>140</v>
      </c>
      <c r="C64" s="33"/>
      <c r="D64" s="57">
        <f t="shared" ref="D64" si="9">SUM(D65:D68)</f>
        <v>638.80000000000007</v>
      </c>
      <c r="E64" s="57">
        <f>SUM(E65:E68)</f>
        <v>65900138.125</v>
      </c>
      <c r="F64" s="57"/>
      <c r="G64" s="57">
        <f t="shared" ref="G64:M64" si="10">SUM(G65:G68)</f>
        <v>105.68</v>
      </c>
      <c r="H64" s="57">
        <f t="shared" si="10"/>
        <v>0</v>
      </c>
      <c r="I64" s="57">
        <f t="shared" si="10"/>
        <v>75000</v>
      </c>
      <c r="J64" s="57">
        <f t="shared" si="10"/>
        <v>65825032.442999996</v>
      </c>
      <c r="K64" s="57">
        <f t="shared" si="10"/>
        <v>0</v>
      </c>
      <c r="L64" s="57">
        <f t="shared" si="10"/>
        <v>0</v>
      </c>
      <c r="M64" s="57">
        <f t="shared" si="10"/>
        <v>0</v>
      </c>
      <c r="N64" s="57">
        <f>SUM(G64:M64)</f>
        <v>65900138.122999996</v>
      </c>
      <c r="O64" s="34"/>
      <c r="P64" s="239">
        <v>2030</v>
      </c>
      <c r="Q64" s="239"/>
      <c r="R64" s="239"/>
      <c r="S64" s="239"/>
    </row>
    <row r="65" spans="2:19" ht="15.75" x14ac:dyDescent="0.25">
      <c r="B65" s="33" t="s">
        <v>141</v>
      </c>
      <c r="C65" s="33"/>
      <c r="D65" s="57">
        <f>D71+D77+D83+D89+D95+D101+D107+D113</f>
        <v>638.80000000000007</v>
      </c>
      <c r="E65" s="57">
        <f>E71+E77+E83+E89+E95+E101+E107+E113</f>
        <v>65900138.125</v>
      </c>
      <c r="F65" s="57"/>
      <c r="G65" s="57">
        <f t="shared" ref="G65:M65" si="11">G71+G77+G83+G89+G95+G101+G107+G113</f>
        <v>105.68</v>
      </c>
      <c r="H65" s="57">
        <f t="shared" si="11"/>
        <v>0</v>
      </c>
      <c r="I65" s="57">
        <f t="shared" si="11"/>
        <v>75000</v>
      </c>
      <c r="J65" s="57">
        <f t="shared" si="11"/>
        <v>12850923.823000001</v>
      </c>
      <c r="K65" s="57">
        <f t="shared" si="11"/>
        <v>0</v>
      </c>
      <c r="L65" s="57">
        <f t="shared" si="11"/>
        <v>0</v>
      </c>
      <c r="M65" s="57">
        <f t="shared" si="11"/>
        <v>0</v>
      </c>
      <c r="N65" s="57">
        <f t="shared" ref="N65:N134" si="12">SUM(G65:M65)</f>
        <v>12926029.503</v>
      </c>
      <c r="O65" s="58"/>
      <c r="P65" s="33">
        <v>98.1</v>
      </c>
      <c r="Q65" s="49">
        <v>4</v>
      </c>
      <c r="R65" s="33">
        <v>72.989999999999995</v>
      </c>
      <c r="S65" s="33">
        <v>0.02</v>
      </c>
    </row>
    <row r="66" spans="2:19" ht="15.75" x14ac:dyDescent="0.25">
      <c r="B66" s="33" t="s">
        <v>51</v>
      </c>
      <c r="C66" s="33"/>
      <c r="D66" s="57">
        <f t="shared" ref="D66:D68" si="13">D72+D84+D90+D96+D102+D108+D114</f>
        <v>0</v>
      </c>
      <c r="E66" s="57">
        <f t="shared" ref="E66:M68" si="14">E72+E78+E84+E90+E96+E102+E108+E114</f>
        <v>0</v>
      </c>
      <c r="F66" s="57"/>
      <c r="G66" s="57">
        <f t="shared" si="14"/>
        <v>0</v>
      </c>
      <c r="H66" s="57">
        <f t="shared" si="14"/>
        <v>0</v>
      </c>
      <c r="I66" s="57">
        <f t="shared" si="14"/>
        <v>0</v>
      </c>
      <c r="J66" s="57">
        <f t="shared" si="14"/>
        <v>0</v>
      </c>
      <c r="K66" s="57">
        <f t="shared" si="14"/>
        <v>0</v>
      </c>
      <c r="L66" s="57">
        <f t="shared" si="14"/>
        <v>0</v>
      </c>
      <c r="M66" s="57">
        <f t="shared" si="14"/>
        <v>0</v>
      </c>
      <c r="N66" s="57">
        <f t="shared" si="12"/>
        <v>0</v>
      </c>
      <c r="O66" s="58"/>
    </row>
    <row r="67" spans="2:19" ht="15.75" x14ac:dyDescent="0.25">
      <c r="B67" s="33" t="s">
        <v>142</v>
      </c>
      <c r="C67" s="33"/>
      <c r="D67" s="57">
        <f t="shared" si="13"/>
        <v>0</v>
      </c>
      <c r="E67" s="57">
        <f t="shared" si="14"/>
        <v>0</v>
      </c>
      <c r="F67" s="57"/>
      <c r="G67" s="57">
        <f t="shared" si="14"/>
        <v>0</v>
      </c>
      <c r="H67" s="57">
        <f t="shared" si="14"/>
        <v>0</v>
      </c>
      <c r="I67" s="57">
        <f t="shared" si="14"/>
        <v>0</v>
      </c>
      <c r="J67" s="57">
        <f t="shared" si="14"/>
        <v>0</v>
      </c>
      <c r="K67" s="57">
        <f t="shared" si="14"/>
        <v>0</v>
      </c>
      <c r="L67" s="57">
        <f t="shared" si="14"/>
        <v>0</v>
      </c>
      <c r="M67" s="57">
        <f t="shared" si="14"/>
        <v>0</v>
      </c>
      <c r="N67" s="57">
        <f t="shared" si="12"/>
        <v>0</v>
      </c>
      <c r="O67" s="58"/>
    </row>
    <row r="68" spans="2:19" ht="15.75" x14ac:dyDescent="0.25">
      <c r="B68" s="33" t="s">
        <v>143</v>
      </c>
      <c r="C68" s="33"/>
      <c r="D68" s="57">
        <f t="shared" si="13"/>
        <v>0</v>
      </c>
      <c r="E68" s="57">
        <f t="shared" si="14"/>
        <v>0</v>
      </c>
      <c r="F68" s="57"/>
      <c r="G68" s="57">
        <f t="shared" si="14"/>
        <v>0</v>
      </c>
      <c r="H68" s="57">
        <f t="shared" si="14"/>
        <v>0</v>
      </c>
      <c r="I68" s="57">
        <f t="shared" si="14"/>
        <v>0</v>
      </c>
      <c r="J68" s="57">
        <f t="shared" si="14"/>
        <v>52974108.619999997</v>
      </c>
      <c r="K68" s="57">
        <f t="shared" si="14"/>
        <v>0</v>
      </c>
      <c r="L68" s="57">
        <f t="shared" si="14"/>
        <v>0</v>
      </c>
      <c r="M68" s="57">
        <f t="shared" si="14"/>
        <v>0</v>
      </c>
      <c r="N68" s="57">
        <f t="shared" si="12"/>
        <v>52974108.619999997</v>
      </c>
      <c r="O68" s="58"/>
    </row>
    <row r="69" spans="2:19" s="40" customFormat="1" ht="43.5" x14ac:dyDescent="0.25">
      <c r="B69" s="59" t="s">
        <v>161</v>
      </c>
      <c r="C69" s="60"/>
      <c r="D69" s="61">
        <f>D70</f>
        <v>7</v>
      </c>
      <c r="E69" s="61">
        <f>E70</f>
        <v>105.682</v>
      </c>
      <c r="F69" s="62"/>
      <c r="G69" s="61">
        <f t="shared" ref="G69:M69" si="15">G70</f>
        <v>105.68</v>
      </c>
      <c r="H69" s="61">
        <f t="shared" si="15"/>
        <v>0</v>
      </c>
      <c r="I69" s="61">
        <f t="shared" si="15"/>
        <v>0</v>
      </c>
      <c r="J69" s="61">
        <f t="shared" si="15"/>
        <v>0</v>
      </c>
      <c r="K69" s="61">
        <f t="shared" si="15"/>
        <v>0</v>
      </c>
      <c r="L69" s="61">
        <f t="shared" si="15"/>
        <v>0</v>
      </c>
      <c r="M69" s="61">
        <f t="shared" si="15"/>
        <v>0</v>
      </c>
      <c r="N69" s="63">
        <f t="shared" si="12"/>
        <v>105.68</v>
      </c>
      <c r="O69" s="64"/>
    </row>
    <row r="70" spans="2:19" s="40" customFormat="1" ht="15.75" x14ac:dyDescent="0.25">
      <c r="B70" s="55" t="s">
        <v>140</v>
      </c>
      <c r="C70" s="55"/>
      <c r="D70" s="63">
        <f>SUM(D71:D74)</f>
        <v>7</v>
      </c>
      <c r="E70" s="63">
        <f>SUM(E71:E74)</f>
        <v>105.682</v>
      </c>
      <c r="F70" s="65"/>
      <c r="G70" s="63">
        <f t="shared" ref="G70:H70" si="16">SUM(G71:G74)</f>
        <v>105.68</v>
      </c>
      <c r="H70" s="63">
        <f t="shared" si="16"/>
        <v>0</v>
      </c>
      <c r="I70" s="63">
        <f>SUM(I71:I74)</f>
        <v>0</v>
      </c>
      <c r="J70" s="63">
        <f t="shared" ref="J70:M70" si="17">SUM(J71:J74)</f>
        <v>0</v>
      </c>
      <c r="K70" s="63">
        <f t="shared" si="17"/>
        <v>0</v>
      </c>
      <c r="L70" s="63">
        <f t="shared" si="17"/>
        <v>0</v>
      </c>
      <c r="M70" s="63">
        <f t="shared" si="17"/>
        <v>0</v>
      </c>
      <c r="N70" s="63">
        <f t="shared" si="12"/>
        <v>105.68</v>
      </c>
      <c r="O70" s="64"/>
    </row>
    <row r="71" spans="2:19" s="40" customFormat="1" ht="15.75" x14ac:dyDescent="0.25">
      <c r="B71" s="55" t="s">
        <v>141</v>
      </c>
      <c r="C71" s="55"/>
      <c r="D71" s="61">
        <v>7</v>
      </c>
      <c r="E71" s="63">
        <v>105.682</v>
      </c>
      <c r="F71" s="62">
        <v>2024</v>
      </c>
      <c r="G71" s="63">
        <v>105.68</v>
      </c>
      <c r="H71" s="63"/>
      <c r="I71" s="63"/>
      <c r="J71" s="63"/>
      <c r="K71" s="63"/>
      <c r="L71" s="63"/>
      <c r="M71" s="63"/>
      <c r="N71" s="63">
        <f t="shared" si="12"/>
        <v>105.68</v>
      </c>
      <c r="O71" s="64"/>
    </row>
    <row r="72" spans="2:19" s="40" customFormat="1" ht="15.75" x14ac:dyDescent="0.25">
      <c r="B72" s="55" t="s">
        <v>51</v>
      </c>
      <c r="C72" s="55"/>
      <c r="D72" s="63"/>
      <c r="E72" s="63"/>
      <c r="F72" s="65"/>
      <c r="G72" s="63"/>
      <c r="H72" s="63"/>
      <c r="I72" s="63"/>
      <c r="J72" s="63"/>
      <c r="K72" s="63"/>
      <c r="L72" s="63"/>
      <c r="M72" s="63"/>
      <c r="N72" s="63">
        <f t="shared" si="12"/>
        <v>0</v>
      </c>
      <c r="O72" s="64"/>
    </row>
    <row r="73" spans="2:19" s="40" customFormat="1" ht="15.75" x14ac:dyDescent="0.25">
      <c r="B73" s="55" t="s">
        <v>142</v>
      </c>
      <c r="C73" s="55"/>
      <c r="D73" s="63"/>
      <c r="E73" s="63"/>
      <c r="F73" s="65"/>
      <c r="G73" s="63"/>
      <c r="H73" s="63"/>
      <c r="I73" s="63"/>
      <c r="J73" s="63"/>
      <c r="K73" s="63"/>
      <c r="L73" s="63"/>
      <c r="M73" s="63"/>
      <c r="N73" s="63">
        <f t="shared" si="12"/>
        <v>0</v>
      </c>
      <c r="O73" s="64"/>
    </row>
    <row r="74" spans="2:19" s="40" customFormat="1" ht="15.75" x14ac:dyDescent="0.25">
      <c r="B74" s="55" t="s">
        <v>143</v>
      </c>
      <c r="C74" s="55"/>
      <c r="D74" s="63"/>
      <c r="E74" s="63"/>
      <c r="F74" s="65"/>
      <c r="G74" s="63"/>
      <c r="H74" s="63"/>
      <c r="I74" s="63"/>
      <c r="J74" s="63"/>
      <c r="K74" s="63"/>
      <c r="L74" s="63"/>
      <c r="M74" s="63"/>
      <c r="N74" s="63">
        <f t="shared" si="12"/>
        <v>0</v>
      </c>
      <c r="O74" s="64"/>
    </row>
    <row r="75" spans="2:19" ht="43.5" x14ac:dyDescent="0.25">
      <c r="B75" s="35" t="s">
        <v>162</v>
      </c>
      <c r="C75" s="66"/>
      <c r="D75" s="67">
        <f>D76</f>
        <v>7.5</v>
      </c>
      <c r="E75" s="67">
        <f t="shared" ref="E75:N75" si="18">E76</f>
        <v>75000</v>
      </c>
      <c r="F75" s="67">
        <f t="shared" si="18"/>
        <v>0</v>
      </c>
      <c r="G75" s="67">
        <f t="shared" si="18"/>
        <v>0</v>
      </c>
      <c r="H75" s="67">
        <f t="shared" si="18"/>
        <v>0</v>
      </c>
      <c r="I75" s="67">
        <f t="shared" si="18"/>
        <v>75000</v>
      </c>
      <c r="J75" s="67">
        <f t="shared" si="18"/>
        <v>0</v>
      </c>
      <c r="K75" s="67">
        <f t="shared" si="18"/>
        <v>0</v>
      </c>
      <c r="L75" s="67">
        <f t="shared" si="18"/>
        <v>0</v>
      </c>
      <c r="M75" s="67">
        <f t="shared" si="18"/>
        <v>0</v>
      </c>
      <c r="N75" s="67">
        <f t="shared" si="18"/>
        <v>75000</v>
      </c>
      <c r="O75" s="58"/>
    </row>
    <row r="76" spans="2:19" ht="15.75" x14ac:dyDescent="0.25">
      <c r="B76" s="33" t="s">
        <v>140</v>
      </c>
      <c r="C76" s="33"/>
      <c r="D76" s="57">
        <f t="shared" ref="D76:N76" si="19">SUM(D77:D80)</f>
        <v>7.5</v>
      </c>
      <c r="E76" s="57">
        <f t="shared" si="19"/>
        <v>75000</v>
      </c>
      <c r="F76" s="57"/>
      <c r="G76" s="57">
        <f t="shared" si="19"/>
        <v>0</v>
      </c>
      <c r="H76" s="57">
        <f t="shared" si="19"/>
        <v>0</v>
      </c>
      <c r="I76" s="57">
        <f t="shared" si="19"/>
        <v>75000</v>
      </c>
      <c r="J76" s="57">
        <f t="shared" si="19"/>
        <v>0</v>
      </c>
      <c r="K76" s="57">
        <f t="shared" si="19"/>
        <v>0</v>
      </c>
      <c r="L76" s="57">
        <f t="shared" si="19"/>
        <v>0</v>
      </c>
      <c r="M76" s="57">
        <f t="shared" si="19"/>
        <v>0</v>
      </c>
      <c r="N76" s="57">
        <f t="shared" si="19"/>
        <v>75000</v>
      </c>
      <c r="O76" s="58"/>
    </row>
    <row r="77" spans="2:19" ht="15.75" x14ac:dyDescent="0.25">
      <c r="B77" s="33" t="s">
        <v>141</v>
      </c>
      <c r="C77" s="33"/>
      <c r="D77" s="67">
        <v>7.5</v>
      </c>
      <c r="E77" s="57">
        <v>75000</v>
      </c>
      <c r="F77" s="68">
        <v>2026</v>
      </c>
      <c r="G77" s="57"/>
      <c r="H77" s="57"/>
      <c r="I77" s="57">
        <v>75000</v>
      </c>
      <c r="J77" s="57"/>
      <c r="K77" s="57"/>
      <c r="L77" s="57"/>
      <c r="M77" s="57"/>
      <c r="N77" s="57">
        <f t="shared" si="12"/>
        <v>75000</v>
      </c>
      <c r="O77" s="58"/>
    </row>
    <row r="78" spans="2:19" ht="15.75" x14ac:dyDescent="0.25">
      <c r="B78" s="33" t="s">
        <v>51</v>
      </c>
      <c r="C78" s="33"/>
      <c r="D78" s="57"/>
      <c r="E78" s="57"/>
      <c r="F78" s="69"/>
      <c r="G78" s="57"/>
      <c r="H78" s="57"/>
      <c r="I78" s="57"/>
      <c r="J78" s="57"/>
      <c r="K78" s="57"/>
      <c r="L78" s="57"/>
      <c r="M78" s="57"/>
      <c r="N78" s="57">
        <f t="shared" si="12"/>
        <v>0</v>
      </c>
      <c r="O78" s="58"/>
    </row>
    <row r="79" spans="2:19" ht="15.75" x14ac:dyDescent="0.25">
      <c r="B79" s="33" t="s">
        <v>142</v>
      </c>
      <c r="C79" s="33"/>
      <c r="D79" s="57"/>
      <c r="E79" s="57"/>
      <c r="F79" s="69"/>
      <c r="G79" s="57"/>
      <c r="H79" s="57"/>
      <c r="I79" s="57"/>
      <c r="J79" s="57"/>
      <c r="K79" s="57"/>
      <c r="L79" s="57"/>
      <c r="M79" s="57"/>
      <c r="N79" s="57">
        <f t="shared" si="12"/>
        <v>0</v>
      </c>
      <c r="O79" s="58"/>
    </row>
    <row r="80" spans="2:19" ht="15.75" x14ac:dyDescent="0.25">
      <c r="B80" s="33" t="s">
        <v>143</v>
      </c>
      <c r="C80" s="33"/>
      <c r="D80" s="57"/>
      <c r="E80" s="57"/>
      <c r="F80" s="69"/>
      <c r="G80" s="57"/>
      <c r="H80" s="57"/>
      <c r="I80" s="57"/>
      <c r="J80" s="57"/>
      <c r="K80" s="57"/>
      <c r="L80" s="57"/>
      <c r="M80" s="57"/>
      <c r="N80" s="57">
        <f t="shared" si="12"/>
        <v>0</v>
      </c>
      <c r="O80" s="58"/>
    </row>
    <row r="81" spans="2:15" ht="43.5" x14ac:dyDescent="0.25">
      <c r="B81" s="35" t="s">
        <v>163</v>
      </c>
      <c r="C81" s="66"/>
      <c r="D81" s="67">
        <f>D82</f>
        <v>20</v>
      </c>
      <c r="E81" s="67">
        <f t="shared" ref="E81:N81" si="20">E82</f>
        <v>300000</v>
      </c>
      <c r="F81" s="67">
        <f t="shared" si="20"/>
        <v>0</v>
      </c>
      <c r="G81" s="67">
        <f t="shared" si="20"/>
        <v>0</v>
      </c>
      <c r="H81" s="67">
        <f t="shared" si="20"/>
        <v>0</v>
      </c>
      <c r="I81" s="67">
        <f t="shared" si="20"/>
        <v>0</v>
      </c>
      <c r="J81" s="67">
        <f t="shared" si="20"/>
        <v>300000</v>
      </c>
      <c r="K81" s="67">
        <f t="shared" si="20"/>
        <v>0</v>
      </c>
      <c r="L81" s="67">
        <f t="shared" si="20"/>
        <v>0</v>
      </c>
      <c r="M81" s="67">
        <f t="shared" si="20"/>
        <v>0</v>
      </c>
      <c r="N81" s="67">
        <f t="shared" si="20"/>
        <v>300000</v>
      </c>
      <c r="O81" s="58"/>
    </row>
    <row r="82" spans="2:15" ht="15.75" x14ac:dyDescent="0.25">
      <c r="B82" s="33" t="s">
        <v>140</v>
      </c>
      <c r="C82" s="33"/>
      <c r="D82" s="57">
        <f t="shared" ref="D82:N82" si="21">SUM(D83:D86)</f>
        <v>20</v>
      </c>
      <c r="E82" s="57">
        <f t="shared" si="21"/>
        <v>300000</v>
      </c>
      <c r="F82" s="57"/>
      <c r="G82" s="57">
        <f t="shared" si="21"/>
        <v>0</v>
      </c>
      <c r="H82" s="57">
        <f t="shared" si="21"/>
        <v>0</v>
      </c>
      <c r="I82" s="57">
        <f t="shared" si="21"/>
        <v>0</v>
      </c>
      <c r="J82" s="57">
        <f t="shared" si="21"/>
        <v>300000</v>
      </c>
      <c r="K82" s="57">
        <f t="shared" si="21"/>
        <v>0</v>
      </c>
      <c r="L82" s="57">
        <f t="shared" si="21"/>
        <v>0</v>
      </c>
      <c r="M82" s="57">
        <f t="shared" si="21"/>
        <v>0</v>
      </c>
      <c r="N82" s="57">
        <f t="shared" si="21"/>
        <v>300000</v>
      </c>
      <c r="O82" s="58"/>
    </row>
    <row r="83" spans="2:15" ht="15.75" x14ac:dyDescent="0.25">
      <c r="B83" s="33" t="s">
        <v>141</v>
      </c>
      <c r="C83" s="33"/>
      <c r="D83" s="67">
        <v>20</v>
      </c>
      <c r="E83" s="57">
        <v>300000</v>
      </c>
      <c r="F83" s="68">
        <v>2027</v>
      </c>
      <c r="G83" s="57"/>
      <c r="H83" s="57"/>
      <c r="I83" s="57"/>
      <c r="J83" s="57">
        <v>300000</v>
      </c>
      <c r="K83" s="57"/>
      <c r="L83" s="57"/>
      <c r="M83" s="57"/>
      <c r="N83" s="57">
        <f t="shared" si="12"/>
        <v>300000</v>
      </c>
      <c r="O83" s="58"/>
    </row>
    <row r="84" spans="2:15" ht="15.75" x14ac:dyDescent="0.25">
      <c r="B84" s="33" t="s">
        <v>51</v>
      </c>
      <c r="C84" s="33"/>
      <c r="D84" s="57"/>
      <c r="E84" s="57"/>
      <c r="F84" s="69"/>
      <c r="G84" s="57"/>
      <c r="H84" s="57"/>
      <c r="I84" s="57"/>
      <c r="J84" s="57"/>
      <c r="K84" s="57"/>
      <c r="L84" s="57"/>
      <c r="M84" s="57"/>
      <c r="N84" s="57">
        <f t="shared" si="12"/>
        <v>0</v>
      </c>
      <c r="O84" s="58"/>
    </row>
    <row r="85" spans="2:15" ht="15.75" x14ac:dyDescent="0.25">
      <c r="B85" s="33" t="s">
        <v>142</v>
      </c>
      <c r="C85" s="33"/>
      <c r="D85" s="57"/>
      <c r="E85" s="57"/>
      <c r="F85" s="69"/>
      <c r="G85" s="57"/>
      <c r="H85" s="57"/>
      <c r="I85" s="57"/>
      <c r="J85" s="57"/>
      <c r="K85" s="57"/>
      <c r="L85" s="57"/>
      <c r="M85" s="57"/>
      <c r="N85" s="57">
        <f t="shared" si="12"/>
        <v>0</v>
      </c>
      <c r="O85" s="58"/>
    </row>
    <row r="86" spans="2:15" ht="15.75" x14ac:dyDescent="0.25">
      <c r="B86" s="33" t="s">
        <v>143</v>
      </c>
      <c r="C86" s="33"/>
      <c r="D86" s="57"/>
      <c r="E86" s="57"/>
      <c r="F86" s="69"/>
      <c r="G86" s="57"/>
      <c r="H86" s="57"/>
      <c r="I86" s="57"/>
      <c r="J86" s="57"/>
      <c r="K86" s="57"/>
      <c r="L86" s="57"/>
      <c r="M86" s="57"/>
      <c r="N86" s="57">
        <f t="shared" si="12"/>
        <v>0</v>
      </c>
      <c r="O86" s="58"/>
    </row>
    <row r="87" spans="2:15" ht="43.5" x14ac:dyDescent="0.25">
      <c r="B87" s="35" t="s">
        <v>164</v>
      </c>
      <c r="C87" s="66"/>
      <c r="D87" s="67">
        <f>D88</f>
        <v>253</v>
      </c>
      <c r="E87" s="67">
        <f t="shared" ref="E87:N87" si="22">E88</f>
        <v>9711000</v>
      </c>
      <c r="F87" s="67">
        <f t="shared" si="22"/>
        <v>0</v>
      </c>
      <c r="G87" s="67">
        <f t="shared" si="22"/>
        <v>0</v>
      </c>
      <c r="H87" s="67">
        <f t="shared" si="22"/>
        <v>0</v>
      </c>
      <c r="I87" s="67">
        <f t="shared" si="22"/>
        <v>0</v>
      </c>
      <c r="J87" s="67">
        <f t="shared" si="22"/>
        <v>9711000</v>
      </c>
      <c r="K87" s="67">
        <f t="shared" si="22"/>
        <v>0</v>
      </c>
      <c r="L87" s="67">
        <f t="shared" si="22"/>
        <v>0</v>
      </c>
      <c r="M87" s="67">
        <f t="shared" si="22"/>
        <v>0</v>
      </c>
      <c r="N87" s="67">
        <f t="shared" si="22"/>
        <v>9711000</v>
      </c>
      <c r="O87" s="58"/>
    </row>
    <row r="88" spans="2:15" ht="15.75" x14ac:dyDescent="0.25">
      <c r="B88" s="33" t="s">
        <v>140</v>
      </c>
      <c r="C88" s="33"/>
      <c r="D88" s="57">
        <f t="shared" ref="D88:N88" si="23">SUM(D89:D92)</f>
        <v>253</v>
      </c>
      <c r="E88" s="57">
        <f t="shared" si="23"/>
        <v>9711000</v>
      </c>
      <c r="F88" s="57"/>
      <c r="G88" s="57">
        <f t="shared" si="23"/>
        <v>0</v>
      </c>
      <c r="H88" s="57">
        <f t="shared" si="23"/>
        <v>0</v>
      </c>
      <c r="I88" s="57">
        <f t="shared" si="23"/>
        <v>0</v>
      </c>
      <c r="J88" s="57">
        <f t="shared" si="23"/>
        <v>9711000</v>
      </c>
      <c r="K88" s="57">
        <f t="shared" si="23"/>
        <v>0</v>
      </c>
      <c r="L88" s="57">
        <f t="shared" si="23"/>
        <v>0</v>
      </c>
      <c r="M88" s="57">
        <f t="shared" si="23"/>
        <v>0</v>
      </c>
      <c r="N88" s="57">
        <f t="shared" si="23"/>
        <v>9711000</v>
      </c>
      <c r="O88" s="58"/>
    </row>
    <row r="89" spans="2:15" ht="15.75" x14ac:dyDescent="0.25">
      <c r="B89" s="33" t="s">
        <v>141</v>
      </c>
      <c r="C89" s="33"/>
      <c r="D89" s="67">
        <v>253</v>
      </c>
      <c r="E89" s="57">
        <v>9711000</v>
      </c>
      <c r="F89" s="68">
        <v>2027</v>
      </c>
      <c r="G89" s="57"/>
      <c r="H89" s="57"/>
      <c r="I89" s="57"/>
      <c r="J89" s="57">
        <v>9711000</v>
      </c>
      <c r="K89" s="57"/>
      <c r="L89" s="57"/>
      <c r="M89" s="57"/>
      <c r="N89" s="57">
        <f t="shared" si="12"/>
        <v>9711000</v>
      </c>
      <c r="O89" s="58"/>
    </row>
    <row r="90" spans="2:15" ht="15.75" x14ac:dyDescent="0.25">
      <c r="B90" s="33" t="s">
        <v>51</v>
      </c>
      <c r="C90" s="33"/>
      <c r="D90" s="57"/>
      <c r="E90" s="57"/>
      <c r="F90" s="69"/>
      <c r="G90" s="57"/>
      <c r="H90" s="57"/>
      <c r="I90" s="57"/>
      <c r="J90" s="57"/>
      <c r="K90" s="57"/>
      <c r="L90" s="57"/>
      <c r="M90" s="57"/>
      <c r="N90" s="57">
        <f t="shared" si="12"/>
        <v>0</v>
      </c>
      <c r="O90" s="58"/>
    </row>
    <row r="91" spans="2:15" ht="15.75" x14ac:dyDescent="0.25">
      <c r="B91" s="33" t="s">
        <v>142</v>
      </c>
      <c r="C91" s="33"/>
      <c r="D91" s="57"/>
      <c r="E91" s="57"/>
      <c r="F91" s="69"/>
      <c r="G91" s="57"/>
      <c r="H91" s="57"/>
      <c r="I91" s="57"/>
      <c r="J91" s="57"/>
      <c r="K91" s="57"/>
      <c r="L91" s="57"/>
      <c r="M91" s="57"/>
      <c r="N91" s="57">
        <f t="shared" si="12"/>
        <v>0</v>
      </c>
      <c r="O91" s="58"/>
    </row>
    <row r="92" spans="2:15" ht="15.75" x14ac:dyDescent="0.25">
      <c r="B92" s="33" t="s">
        <v>143</v>
      </c>
      <c r="C92" s="33"/>
      <c r="D92" s="57"/>
      <c r="E92" s="57"/>
      <c r="F92" s="69"/>
      <c r="G92" s="57"/>
      <c r="H92" s="57"/>
      <c r="I92" s="57"/>
      <c r="J92" s="57"/>
      <c r="K92" s="57"/>
      <c r="L92" s="57"/>
      <c r="M92" s="57"/>
      <c r="N92" s="57">
        <f t="shared" si="12"/>
        <v>0</v>
      </c>
      <c r="O92" s="58"/>
    </row>
    <row r="93" spans="2:15" ht="49.5" customHeight="1" x14ac:dyDescent="0.25">
      <c r="B93" s="35" t="s">
        <v>165</v>
      </c>
      <c r="C93" s="66"/>
      <c r="D93" s="67">
        <f t="shared" ref="D93:I93" si="24">D94</f>
        <v>31</v>
      </c>
      <c r="E93" s="67">
        <f t="shared" si="24"/>
        <v>1344585.9</v>
      </c>
      <c r="F93" s="68">
        <f t="shared" si="24"/>
        <v>0</v>
      </c>
      <c r="G93" s="67">
        <f t="shared" si="24"/>
        <v>0</v>
      </c>
      <c r="H93" s="67">
        <f t="shared" si="24"/>
        <v>0</v>
      </c>
      <c r="I93" s="67">
        <f t="shared" si="24"/>
        <v>0</v>
      </c>
      <c r="J93" s="67">
        <f>J94</f>
        <v>1344585.9</v>
      </c>
      <c r="K93" s="67">
        <f t="shared" ref="K93:M93" si="25">K94</f>
        <v>0</v>
      </c>
      <c r="L93" s="67">
        <f t="shared" si="25"/>
        <v>0</v>
      </c>
      <c r="M93" s="67">
        <f t="shared" si="25"/>
        <v>0</v>
      </c>
      <c r="N93" s="57">
        <f t="shared" si="12"/>
        <v>1344585.9</v>
      </c>
      <c r="O93" s="58"/>
    </row>
    <row r="94" spans="2:15" ht="15.75" x14ac:dyDescent="0.25">
      <c r="B94" s="33" t="s">
        <v>140</v>
      </c>
      <c r="C94" s="33"/>
      <c r="D94" s="57">
        <f t="shared" ref="D94:I94" si="26">SUM(D95:D98)</f>
        <v>31</v>
      </c>
      <c r="E94" s="57">
        <f t="shared" si="26"/>
        <v>1344585.9</v>
      </c>
      <c r="F94" s="69"/>
      <c r="G94" s="57">
        <f t="shared" si="26"/>
        <v>0</v>
      </c>
      <c r="H94" s="57">
        <f t="shared" si="26"/>
        <v>0</v>
      </c>
      <c r="I94" s="57">
        <f t="shared" si="26"/>
        <v>0</v>
      </c>
      <c r="J94" s="57">
        <f>SUM(J95:J98)</f>
        <v>1344585.9</v>
      </c>
      <c r="K94" s="57">
        <f t="shared" ref="K94:M94" si="27">SUM(K95:K98)</f>
        <v>0</v>
      </c>
      <c r="L94" s="57">
        <f t="shared" si="27"/>
        <v>0</v>
      </c>
      <c r="M94" s="57">
        <f t="shared" si="27"/>
        <v>0</v>
      </c>
      <c r="N94" s="57">
        <f t="shared" si="12"/>
        <v>1344585.9</v>
      </c>
      <c r="O94" s="58"/>
    </row>
    <row r="95" spans="2:15" ht="15.75" x14ac:dyDescent="0.25">
      <c r="B95" s="33" t="s">
        <v>141</v>
      </c>
      <c r="C95" s="33"/>
      <c r="D95" s="67">
        <v>31</v>
      </c>
      <c r="E95" s="57">
        <v>1344585.9</v>
      </c>
      <c r="F95" s="68">
        <v>2027</v>
      </c>
      <c r="G95" s="57"/>
      <c r="H95" s="57"/>
      <c r="I95" s="57"/>
      <c r="J95" s="57">
        <v>1344585.9</v>
      </c>
      <c r="K95" s="57"/>
      <c r="L95" s="57"/>
      <c r="M95" s="57"/>
      <c r="N95" s="57">
        <f t="shared" si="12"/>
        <v>1344585.9</v>
      </c>
      <c r="O95" s="58"/>
    </row>
    <row r="96" spans="2:15" ht="15.75" x14ac:dyDescent="0.25">
      <c r="B96" s="33" t="s">
        <v>51</v>
      </c>
      <c r="C96" s="33"/>
      <c r="D96" s="57"/>
      <c r="E96" s="57"/>
      <c r="F96" s="69"/>
      <c r="G96" s="57"/>
      <c r="H96" s="57"/>
      <c r="I96" s="57"/>
      <c r="J96" s="57"/>
      <c r="K96" s="57"/>
      <c r="L96" s="57"/>
      <c r="M96" s="57"/>
      <c r="N96" s="57">
        <f t="shared" si="12"/>
        <v>0</v>
      </c>
      <c r="O96" s="58"/>
    </row>
    <row r="97" spans="2:15" ht="15.75" x14ac:dyDescent="0.25">
      <c r="B97" s="33" t="s">
        <v>142</v>
      </c>
      <c r="C97" s="33"/>
      <c r="D97" s="57"/>
      <c r="E97" s="57"/>
      <c r="F97" s="69"/>
      <c r="G97" s="57"/>
      <c r="H97" s="57"/>
      <c r="I97" s="57"/>
      <c r="J97" s="57"/>
      <c r="K97" s="57"/>
      <c r="L97" s="57"/>
      <c r="M97" s="57"/>
      <c r="N97" s="57">
        <f t="shared" si="12"/>
        <v>0</v>
      </c>
      <c r="O97" s="58"/>
    </row>
    <row r="98" spans="2:15" ht="15.75" x14ac:dyDescent="0.25">
      <c r="B98" s="33" t="s">
        <v>143</v>
      </c>
      <c r="C98" s="33"/>
      <c r="D98" s="57"/>
      <c r="E98" s="57"/>
      <c r="F98" s="69"/>
      <c r="G98" s="57"/>
      <c r="H98" s="57"/>
      <c r="I98" s="57"/>
      <c r="J98" s="57"/>
      <c r="K98" s="57"/>
      <c r="L98" s="57"/>
      <c r="M98" s="57"/>
      <c r="N98" s="57">
        <f t="shared" si="12"/>
        <v>0</v>
      </c>
      <c r="O98" s="58"/>
    </row>
    <row r="99" spans="2:15" ht="29.25" x14ac:dyDescent="0.25">
      <c r="B99" s="35" t="s">
        <v>166</v>
      </c>
      <c r="C99" s="66"/>
      <c r="D99" s="67">
        <f t="shared" ref="D99:I99" si="28">D100</f>
        <v>5.2</v>
      </c>
      <c r="E99" s="67">
        <f t="shared" si="28"/>
        <v>1495337.923</v>
      </c>
      <c r="F99" s="68">
        <f t="shared" si="28"/>
        <v>0</v>
      </c>
      <c r="G99" s="67">
        <f t="shared" si="28"/>
        <v>0</v>
      </c>
      <c r="H99" s="67">
        <f t="shared" si="28"/>
        <v>0</v>
      </c>
      <c r="I99" s="67">
        <f t="shared" si="28"/>
        <v>0</v>
      </c>
      <c r="J99" s="67">
        <f>J100</f>
        <v>1495337.923</v>
      </c>
      <c r="K99" s="67">
        <f t="shared" ref="K99:M99" si="29">K100</f>
        <v>0</v>
      </c>
      <c r="L99" s="67">
        <f t="shared" si="29"/>
        <v>0</v>
      </c>
      <c r="M99" s="67">
        <f t="shared" si="29"/>
        <v>0</v>
      </c>
      <c r="N99" s="57">
        <f t="shared" si="12"/>
        <v>1495337.923</v>
      </c>
      <c r="O99" s="58"/>
    </row>
    <row r="100" spans="2:15" ht="15.75" x14ac:dyDescent="0.25">
      <c r="B100" s="33" t="s">
        <v>140</v>
      </c>
      <c r="C100" s="33"/>
      <c r="D100" s="57">
        <f t="shared" ref="D100:I100" si="30">SUM(D101:D104)</f>
        <v>5.2</v>
      </c>
      <c r="E100" s="57">
        <f t="shared" si="30"/>
        <v>1495337.923</v>
      </c>
      <c r="F100" s="69"/>
      <c r="G100" s="57">
        <f t="shared" si="30"/>
        <v>0</v>
      </c>
      <c r="H100" s="57">
        <f t="shared" si="30"/>
        <v>0</v>
      </c>
      <c r="I100" s="57">
        <f t="shared" si="30"/>
        <v>0</v>
      </c>
      <c r="J100" s="57">
        <f>SUM(J101:J104)</f>
        <v>1495337.923</v>
      </c>
      <c r="K100" s="57">
        <f t="shared" ref="K100:M100" si="31">SUM(K101:K104)</f>
        <v>0</v>
      </c>
      <c r="L100" s="57">
        <f t="shared" si="31"/>
        <v>0</v>
      </c>
      <c r="M100" s="57">
        <f t="shared" si="31"/>
        <v>0</v>
      </c>
      <c r="N100" s="57">
        <f t="shared" si="12"/>
        <v>1495337.923</v>
      </c>
      <c r="O100" s="58"/>
    </row>
    <row r="101" spans="2:15" ht="15.75" x14ac:dyDescent="0.25">
      <c r="B101" s="33" t="s">
        <v>141</v>
      </c>
      <c r="C101" s="33"/>
      <c r="D101" s="67">
        <v>5.2</v>
      </c>
      <c r="E101" s="57">
        <v>1495337.923</v>
      </c>
      <c r="F101" s="68">
        <v>2027</v>
      </c>
      <c r="G101" s="57"/>
      <c r="H101" s="57"/>
      <c r="I101" s="57"/>
      <c r="J101" s="57">
        <v>1495337.923</v>
      </c>
      <c r="K101" s="57"/>
      <c r="L101" s="57"/>
      <c r="M101" s="57"/>
      <c r="N101" s="57">
        <f t="shared" si="12"/>
        <v>1495337.923</v>
      </c>
      <c r="O101" s="58"/>
    </row>
    <row r="102" spans="2:15" ht="15.75" x14ac:dyDescent="0.25">
      <c r="B102" s="33" t="s">
        <v>51</v>
      </c>
      <c r="C102" s="33"/>
      <c r="D102" s="57"/>
      <c r="E102" s="57"/>
      <c r="F102" s="69"/>
      <c r="G102" s="57"/>
      <c r="H102" s="57"/>
      <c r="I102" s="57"/>
      <c r="J102" s="57"/>
      <c r="K102" s="57"/>
      <c r="L102" s="57"/>
      <c r="M102" s="57"/>
      <c r="N102" s="57">
        <f t="shared" si="12"/>
        <v>0</v>
      </c>
      <c r="O102" s="58"/>
    </row>
    <row r="103" spans="2:15" ht="15.75" x14ac:dyDescent="0.25">
      <c r="B103" s="33" t="s">
        <v>142</v>
      </c>
      <c r="C103" s="33"/>
      <c r="D103" s="57"/>
      <c r="E103" s="57"/>
      <c r="F103" s="69"/>
      <c r="G103" s="57"/>
      <c r="H103" s="57"/>
      <c r="I103" s="57"/>
      <c r="J103" s="57"/>
      <c r="K103" s="57"/>
      <c r="L103" s="57"/>
      <c r="M103" s="57"/>
      <c r="N103" s="57">
        <f t="shared" si="12"/>
        <v>0</v>
      </c>
      <c r="O103" s="58"/>
    </row>
    <row r="104" spans="2:15" ht="15.75" x14ac:dyDescent="0.25">
      <c r="B104" s="33" t="s">
        <v>143</v>
      </c>
      <c r="C104" s="33"/>
      <c r="D104" s="57"/>
      <c r="E104" s="57"/>
      <c r="F104" s="69"/>
      <c r="G104" s="57"/>
      <c r="H104" s="57"/>
      <c r="I104" s="57"/>
      <c r="J104" s="57"/>
      <c r="K104" s="57"/>
      <c r="L104" s="57"/>
      <c r="M104" s="57"/>
      <c r="N104" s="57">
        <f t="shared" si="12"/>
        <v>0</v>
      </c>
      <c r="O104" s="58"/>
    </row>
    <row r="105" spans="2:15" ht="29.25" x14ac:dyDescent="0.25">
      <c r="B105" s="35" t="s">
        <v>167</v>
      </c>
      <c r="C105" s="66"/>
      <c r="D105" s="67">
        <f t="shared" ref="D105:I105" si="32">D106</f>
        <v>190.9</v>
      </c>
      <c r="E105" s="67">
        <f t="shared" si="32"/>
        <v>32475554.309999999</v>
      </c>
      <c r="F105" s="68">
        <f t="shared" si="32"/>
        <v>0</v>
      </c>
      <c r="G105" s="67">
        <f t="shared" si="32"/>
        <v>0</v>
      </c>
      <c r="H105" s="67">
        <f t="shared" si="32"/>
        <v>0</v>
      </c>
      <c r="I105" s="67">
        <f t="shared" si="32"/>
        <v>0</v>
      </c>
      <c r="J105" s="67">
        <f>J106</f>
        <v>32475554.309999999</v>
      </c>
      <c r="K105" s="67">
        <f t="shared" ref="K105:M105" si="33">K106</f>
        <v>0</v>
      </c>
      <c r="L105" s="67">
        <f t="shared" si="33"/>
        <v>0</v>
      </c>
      <c r="M105" s="67">
        <f t="shared" si="33"/>
        <v>0</v>
      </c>
      <c r="N105" s="57">
        <f t="shared" si="12"/>
        <v>32475554.309999999</v>
      </c>
      <c r="O105" s="58"/>
    </row>
    <row r="106" spans="2:15" ht="15.75" x14ac:dyDescent="0.25">
      <c r="B106" s="33" t="s">
        <v>140</v>
      </c>
      <c r="C106" s="33"/>
      <c r="D106" s="57">
        <f t="shared" ref="D106:I106" si="34">SUM(D107:D110)</f>
        <v>190.9</v>
      </c>
      <c r="E106" s="57">
        <f t="shared" si="34"/>
        <v>32475554.309999999</v>
      </c>
      <c r="F106" s="69"/>
      <c r="G106" s="57">
        <f t="shared" si="34"/>
        <v>0</v>
      </c>
      <c r="H106" s="57">
        <f t="shared" si="34"/>
        <v>0</v>
      </c>
      <c r="I106" s="57">
        <f t="shared" si="34"/>
        <v>0</v>
      </c>
      <c r="J106" s="57">
        <f>SUM(J107:J110)</f>
        <v>32475554.309999999</v>
      </c>
      <c r="K106" s="57">
        <f t="shared" ref="K106:M106" si="35">SUM(K107:K110)</f>
        <v>0</v>
      </c>
      <c r="L106" s="57">
        <f t="shared" si="35"/>
        <v>0</v>
      </c>
      <c r="M106" s="57">
        <f t="shared" si="35"/>
        <v>0</v>
      </c>
      <c r="N106" s="57">
        <f t="shared" si="12"/>
        <v>32475554.309999999</v>
      </c>
      <c r="O106" s="58"/>
    </row>
    <row r="107" spans="2:15" ht="15.75" x14ac:dyDescent="0.25">
      <c r="B107" s="33" t="s">
        <v>141</v>
      </c>
      <c r="C107" s="33"/>
      <c r="D107" s="57">
        <v>190.9</v>
      </c>
      <c r="E107" s="57">
        <v>32475554.309999999</v>
      </c>
      <c r="F107" s="68">
        <v>2027</v>
      </c>
      <c r="G107" s="57"/>
      <c r="H107" s="57"/>
      <c r="I107" s="57"/>
      <c r="J107" s="57"/>
      <c r="K107" s="57"/>
      <c r="L107" s="57"/>
      <c r="M107" s="57"/>
      <c r="N107" s="57">
        <f t="shared" si="12"/>
        <v>0</v>
      </c>
      <c r="O107" s="58"/>
    </row>
    <row r="108" spans="2:15" ht="15.75" x14ac:dyDescent="0.25">
      <c r="B108" s="33" t="s">
        <v>51</v>
      </c>
      <c r="C108" s="33"/>
      <c r="D108" s="57"/>
      <c r="E108" s="57"/>
      <c r="F108" s="69"/>
      <c r="G108" s="57"/>
      <c r="H108" s="57"/>
      <c r="I108" s="57"/>
      <c r="J108" s="57"/>
      <c r="K108" s="57"/>
      <c r="L108" s="57"/>
      <c r="M108" s="57"/>
      <c r="N108" s="57">
        <f t="shared" si="12"/>
        <v>0</v>
      </c>
      <c r="O108" s="58"/>
    </row>
    <row r="109" spans="2:15" ht="15.75" x14ac:dyDescent="0.25">
      <c r="B109" s="33" t="s">
        <v>142</v>
      </c>
      <c r="C109" s="33"/>
      <c r="D109" s="57"/>
      <c r="E109" s="57"/>
      <c r="F109" s="69"/>
      <c r="G109" s="57"/>
      <c r="H109" s="57"/>
      <c r="I109" s="57"/>
      <c r="J109" s="57"/>
      <c r="K109" s="57"/>
      <c r="L109" s="57"/>
      <c r="M109" s="57"/>
      <c r="N109" s="57">
        <f t="shared" si="12"/>
        <v>0</v>
      </c>
      <c r="O109" s="58"/>
    </row>
    <row r="110" spans="2:15" ht="15.75" x14ac:dyDescent="0.25">
      <c r="B110" s="33" t="s">
        <v>143</v>
      </c>
      <c r="C110" s="33"/>
      <c r="D110" s="57"/>
      <c r="E110" s="57"/>
      <c r="F110" s="69"/>
      <c r="G110" s="57"/>
      <c r="H110" s="57"/>
      <c r="I110" s="57"/>
      <c r="J110" s="57">
        <v>32475554.309999999</v>
      </c>
      <c r="K110" s="57"/>
      <c r="L110" s="57"/>
      <c r="M110" s="57"/>
      <c r="N110" s="57">
        <f t="shared" si="12"/>
        <v>32475554.309999999</v>
      </c>
      <c r="O110" s="58"/>
    </row>
    <row r="111" spans="2:15" ht="35.25" customHeight="1" x14ac:dyDescent="0.25">
      <c r="B111" s="35" t="s">
        <v>168</v>
      </c>
      <c r="C111" s="66"/>
      <c r="D111" s="67">
        <f t="shared" ref="D111:I111" si="36">D112</f>
        <v>124.2</v>
      </c>
      <c r="E111" s="67">
        <f t="shared" si="36"/>
        <v>20498554.309999999</v>
      </c>
      <c r="F111" s="68">
        <f t="shared" si="36"/>
        <v>0</v>
      </c>
      <c r="G111" s="67">
        <f t="shared" si="36"/>
        <v>0</v>
      </c>
      <c r="H111" s="67">
        <f t="shared" si="36"/>
        <v>0</v>
      </c>
      <c r="I111" s="67">
        <f t="shared" si="36"/>
        <v>0</v>
      </c>
      <c r="J111" s="67">
        <f>J112</f>
        <v>20498554.309999999</v>
      </c>
      <c r="K111" s="67">
        <f t="shared" ref="K111:M111" si="37">K112</f>
        <v>0</v>
      </c>
      <c r="L111" s="67">
        <f t="shared" si="37"/>
        <v>0</v>
      </c>
      <c r="M111" s="67">
        <f t="shared" si="37"/>
        <v>0</v>
      </c>
      <c r="N111" s="57">
        <f t="shared" si="12"/>
        <v>20498554.309999999</v>
      </c>
      <c r="O111" s="58"/>
    </row>
    <row r="112" spans="2:15" ht="15.75" x14ac:dyDescent="0.25">
      <c r="B112" s="33" t="s">
        <v>140</v>
      </c>
      <c r="C112" s="33"/>
      <c r="D112" s="57">
        <f t="shared" ref="D112:I112" si="38">SUM(D113:D116)</f>
        <v>124.2</v>
      </c>
      <c r="E112" s="57">
        <f t="shared" si="38"/>
        <v>20498554.309999999</v>
      </c>
      <c r="F112" s="69"/>
      <c r="G112" s="57">
        <f t="shared" si="38"/>
        <v>0</v>
      </c>
      <c r="H112" s="57">
        <f t="shared" si="38"/>
        <v>0</v>
      </c>
      <c r="I112" s="57">
        <f t="shared" si="38"/>
        <v>0</v>
      </c>
      <c r="J112" s="57">
        <f>SUM(J113:J116)</f>
        <v>20498554.309999999</v>
      </c>
      <c r="K112" s="57">
        <f t="shared" ref="K112:M112" si="39">SUM(K113:K116)</f>
        <v>0</v>
      </c>
      <c r="L112" s="57">
        <f t="shared" si="39"/>
        <v>0</v>
      </c>
      <c r="M112" s="57">
        <f t="shared" si="39"/>
        <v>0</v>
      </c>
      <c r="N112" s="57">
        <f t="shared" si="12"/>
        <v>20498554.309999999</v>
      </c>
      <c r="O112" s="58"/>
    </row>
    <row r="113" spans="2:15" ht="15.75" x14ac:dyDescent="0.25">
      <c r="B113" s="33" t="s">
        <v>141</v>
      </c>
      <c r="C113" s="33"/>
      <c r="D113" s="70">
        <v>124.2</v>
      </c>
      <c r="E113" s="71">
        <v>20498554.309999999</v>
      </c>
      <c r="F113" s="68">
        <v>2027</v>
      </c>
      <c r="G113" s="57"/>
      <c r="H113" s="57"/>
      <c r="I113" s="57"/>
      <c r="J113" s="71"/>
      <c r="K113" s="57"/>
      <c r="L113" s="57"/>
      <c r="M113" s="57"/>
      <c r="N113" s="57">
        <f t="shared" si="12"/>
        <v>0</v>
      </c>
      <c r="O113" s="58"/>
    </row>
    <row r="114" spans="2:15" ht="15.75" x14ac:dyDescent="0.25">
      <c r="B114" s="33" t="s">
        <v>51</v>
      </c>
      <c r="C114" s="33"/>
      <c r="D114" s="57"/>
      <c r="E114" s="57"/>
      <c r="F114" s="69"/>
      <c r="G114" s="57"/>
      <c r="H114" s="57"/>
      <c r="I114" s="57"/>
      <c r="J114" s="57"/>
      <c r="K114" s="57"/>
      <c r="L114" s="57"/>
      <c r="M114" s="57"/>
      <c r="N114" s="57">
        <f t="shared" si="12"/>
        <v>0</v>
      </c>
      <c r="O114" s="58"/>
    </row>
    <row r="115" spans="2:15" ht="15.75" x14ac:dyDescent="0.25">
      <c r="B115" s="33" t="s">
        <v>142</v>
      </c>
      <c r="C115" s="33"/>
      <c r="D115" s="57"/>
      <c r="E115" s="57"/>
      <c r="F115" s="69"/>
      <c r="G115" s="57"/>
      <c r="H115" s="57"/>
      <c r="I115" s="57"/>
      <c r="J115" s="57"/>
      <c r="K115" s="57"/>
      <c r="L115" s="57"/>
      <c r="M115" s="57"/>
      <c r="N115" s="57">
        <f t="shared" si="12"/>
        <v>0</v>
      </c>
      <c r="O115" s="58"/>
    </row>
    <row r="116" spans="2:15" ht="15.75" x14ac:dyDescent="0.25">
      <c r="B116" s="33" t="s">
        <v>143</v>
      </c>
      <c r="C116" s="33"/>
      <c r="D116" s="57"/>
      <c r="E116" s="57"/>
      <c r="F116" s="69"/>
      <c r="G116" s="57"/>
      <c r="H116" s="57"/>
      <c r="I116" s="57"/>
      <c r="J116" s="71">
        <v>20498554.309999999</v>
      </c>
      <c r="K116" s="57"/>
      <c r="L116" s="57"/>
      <c r="M116" s="57"/>
      <c r="N116" s="57">
        <f t="shared" si="12"/>
        <v>20498554.309999999</v>
      </c>
      <c r="O116" s="58"/>
    </row>
    <row r="117" spans="2:15" s="72" customFormat="1" ht="18.75" x14ac:dyDescent="0.3">
      <c r="B117" s="166" t="s">
        <v>169</v>
      </c>
      <c r="C117" s="167"/>
      <c r="D117" s="168">
        <f t="shared" ref="D117:G117" si="40">D118</f>
        <v>26.513999999999999</v>
      </c>
      <c r="E117" s="168">
        <f>E118</f>
        <v>1549112.44</v>
      </c>
      <c r="F117" s="169">
        <f t="shared" si="40"/>
        <v>0</v>
      </c>
      <c r="G117" s="168">
        <f t="shared" si="40"/>
        <v>0</v>
      </c>
      <c r="H117" s="168">
        <f>H118</f>
        <v>256053</v>
      </c>
      <c r="I117" s="168">
        <f>I118</f>
        <v>482509.44</v>
      </c>
      <c r="J117" s="168">
        <f>J118</f>
        <v>810550</v>
      </c>
      <c r="K117" s="168">
        <f t="shared" ref="K117:M117" si="41">K118</f>
        <v>0</v>
      </c>
      <c r="L117" s="168">
        <f t="shared" si="41"/>
        <v>0</v>
      </c>
      <c r="M117" s="168">
        <f t="shared" si="41"/>
        <v>0</v>
      </c>
      <c r="N117" s="168">
        <f>SUM(G117:M117)</f>
        <v>1549112.44</v>
      </c>
      <c r="O117" s="122"/>
    </row>
    <row r="118" spans="2:15" ht="15.75" x14ac:dyDescent="0.25">
      <c r="B118" s="33" t="s">
        <v>140</v>
      </c>
      <c r="C118" s="33"/>
      <c r="D118" s="57">
        <f t="shared" ref="D118:E118" si="42">SUM(D119:D122)</f>
        <v>26.513999999999999</v>
      </c>
      <c r="E118" s="57">
        <f t="shared" si="42"/>
        <v>1549112.44</v>
      </c>
      <c r="F118" s="57"/>
      <c r="G118" s="57">
        <f t="shared" ref="G118:M118" si="43">SUM(G119:G122)</f>
        <v>0</v>
      </c>
      <c r="H118" s="57">
        <f t="shared" si="43"/>
        <v>256053</v>
      </c>
      <c r="I118" s="57">
        <f t="shared" si="43"/>
        <v>482509.44</v>
      </c>
      <c r="J118" s="57">
        <f t="shared" si="43"/>
        <v>810550</v>
      </c>
      <c r="K118" s="57">
        <f t="shared" si="43"/>
        <v>0</v>
      </c>
      <c r="L118" s="57">
        <f t="shared" si="43"/>
        <v>0</v>
      </c>
      <c r="M118" s="57">
        <f t="shared" si="43"/>
        <v>0</v>
      </c>
      <c r="N118" s="57">
        <f t="shared" si="12"/>
        <v>1549112.44</v>
      </c>
      <c r="O118" s="58"/>
    </row>
    <row r="119" spans="2:15" ht="15.75" x14ac:dyDescent="0.25">
      <c r="B119" s="33" t="s">
        <v>141</v>
      </c>
      <c r="C119" s="33"/>
      <c r="D119" s="57">
        <f>+D125+D131+D155+D161+D137+D143+D149</f>
        <v>26.513999999999999</v>
      </c>
      <c r="E119" s="57">
        <f>+E125+E131+E155+E161+E137+E143+E149</f>
        <v>1165294.9443999999</v>
      </c>
      <c r="F119" s="57"/>
      <c r="G119" s="57">
        <f>+G125+G131+G155+G161+G137+G143+G149</f>
        <v>0</v>
      </c>
      <c r="H119" s="57">
        <f t="shared" ref="H119:M119" si="44">+H125+H131+H155+H161+H137+H143+H149</f>
        <v>151060.53</v>
      </c>
      <c r="I119" s="57">
        <f t="shared" si="44"/>
        <v>203684.41440000001</v>
      </c>
      <c r="J119" s="57">
        <f t="shared" si="44"/>
        <v>810550</v>
      </c>
      <c r="K119" s="57">
        <f t="shared" si="44"/>
        <v>0</v>
      </c>
      <c r="L119" s="57">
        <f t="shared" si="44"/>
        <v>0</v>
      </c>
      <c r="M119" s="57">
        <f t="shared" si="44"/>
        <v>0</v>
      </c>
      <c r="N119" s="57">
        <f t="shared" si="12"/>
        <v>1165294.9443999999</v>
      </c>
      <c r="O119" s="58"/>
    </row>
    <row r="120" spans="2:15" ht="15.75" x14ac:dyDescent="0.25">
      <c r="B120" s="33" t="s">
        <v>51</v>
      </c>
      <c r="C120" s="33"/>
      <c r="D120" s="57">
        <f t="shared" ref="D120:M122" si="45">+D126+D132+D156+D162+D138+D144+D150</f>
        <v>0</v>
      </c>
      <c r="E120" s="57">
        <f t="shared" si="45"/>
        <v>383817.49560000002</v>
      </c>
      <c r="F120" s="57"/>
      <c r="G120" s="57">
        <f t="shared" si="45"/>
        <v>0</v>
      </c>
      <c r="H120" s="57">
        <f t="shared" si="45"/>
        <v>104992.47</v>
      </c>
      <c r="I120" s="57">
        <f t="shared" si="45"/>
        <v>278825.02559999999</v>
      </c>
      <c r="J120" s="57">
        <f t="shared" si="45"/>
        <v>0</v>
      </c>
      <c r="K120" s="57">
        <f t="shared" si="45"/>
        <v>0</v>
      </c>
      <c r="L120" s="57">
        <f t="shared" si="45"/>
        <v>0</v>
      </c>
      <c r="M120" s="57">
        <f t="shared" si="45"/>
        <v>0</v>
      </c>
      <c r="N120" s="57">
        <f t="shared" si="12"/>
        <v>383817.49560000002</v>
      </c>
      <c r="O120" s="58"/>
    </row>
    <row r="121" spans="2:15" ht="15.75" x14ac:dyDescent="0.25">
      <c r="B121" s="33" t="s">
        <v>142</v>
      </c>
      <c r="C121" s="33"/>
      <c r="D121" s="57">
        <f t="shared" si="45"/>
        <v>0</v>
      </c>
      <c r="E121" s="57">
        <f t="shared" si="45"/>
        <v>0</v>
      </c>
      <c r="F121" s="57"/>
      <c r="G121" s="57">
        <f t="shared" si="45"/>
        <v>0</v>
      </c>
      <c r="H121" s="57">
        <f t="shared" si="45"/>
        <v>0</v>
      </c>
      <c r="I121" s="57">
        <f t="shared" si="45"/>
        <v>0</v>
      </c>
      <c r="J121" s="57">
        <f t="shared" si="45"/>
        <v>0</v>
      </c>
      <c r="K121" s="57">
        <f t="shared" si="45"/>
        <v>0</v>
      </c>
      <c r="L121" s="57">
        <f t="shared" si="45"/>
        <v>0</v>
      </c>
      <c r="M121" s="57">
        <f t="shared" si="45"/>
        <v>0</v>
      </c>
      <c r="N121" s="57">
        <f t="shared" si="12"/>
        <v>0</v>
      </c>
      <c r="O121" s="58"/>
    </row>
    <row r="122" spans="2:15" ht="15.75" x14ac:dyDescent="0.25">
      <c r="B122" s="33" t="s">
        <v>143</v>
      </c>
      <c r="C122" s="33"/>
      <c r="D122" s="57">
        <f t="shared" si="45"/>
        <v>0</v>
      </c>
      <c r="E122" s="57">
        <f t="shared" si="45"/>
        <v>0</v>
      </c>
      <c r="F122" s="57"/>
      <c r="G122" s="57">
        <f t="shared" si="45"/>
        <v>0</v>
      </c>
      <c r="H122" s="57">
        <f t="shared" si="45"/>
        <v>0</v>
      </c>
      <c r="I122" s="57">
        <f t="shared" si="45"/>
        <v>0</v>
      </c>
      <c r="J122" s="57">
        <f t="shared" si="45"/>
        <v>0</v>
      </c>
      <c r="K122" s="57">
        <f t="shared" si="45"/>
        <v>0</v>
      </c>
      <c r="L122" s="57">
        <f t="shared" si="45"/>
        <v>0</v>
      </c>
      <c r="M122" s="57">
        <f t="shared" si="45"/>
        <v>0</v>
      </c>
      <c r="N122" s="57">
        <f t="shared" si="12"/>
        <v>0</v>
      </c>
      <c r="O122" s="58"/>
    </row>
    <row r="123" spans="2:15" s="40" customFormat="1" ht="43.5" x14ac:dyDescent="0.25">
      <c r="B123" s="59" t="s">
        <v>170</v>
      </c>
      <c r="C123" s="60"/>
      <c r="D123" s="61">
        <f t="shared" ref="D123:G123" si="46">D124</f>
        <v>2.6240000000000001</v>
      </c>
      <c r="E123" s="61">
        <f t="shared" si="46"/>
        <v>150000</v>
      </c>
      <c r="F123" s="62">
        <f t="shared" si="46"/>
        <v>0</v>
      </c>
      <c r="G123" s="61">
        <f t="shared" si="46"/>
        <v>0</v>
      </c>
      <c r="H123" s="61">
        <f>H124</f>
        <v>150000</v>
      </c>
      <c r="I123" s="61">
        <f t="shared" ref="I123:M123" si="47">I124</f>
        <v>0</v>
      </c>
      <c r="J123" s="61">
        <f t="shared" si="47"/>
        <v>0</v>
      </c>
      <c r="K123" s="61">
        <f t="shared" si="47"/>
        <v>0</v>
      </c>
      <c r="L123" s="61">
        <f t="shared" si="47"/>
        <v>0</v>
      </c>
      <c r="M123" s="61">
        <f t="shared" si="47"/>
        <v>0</v>
      </c>
      <c r="N123" s="57">
        <f t="shared" si="12"/>
        <v>150000</v>
      </c>
      <c r="O123" s="58"/>
    </row>
    <row r="124" spans="2:15" ht="15.75" x14ac:dyDescent="0.25">
      <c r="B124" s="33" t="s">
        <v>140</v>
      </c>
      <c r="C124" s="33"/>
      <c r="D124" s="57">
        <f t="shared" ref="D124:G124" si="48">SUM(D125:D128)</f>
        <v>2.6240000000000001</v>
      </c>
      <c r="E124" s="57">
        <f t="shared" si="48"/>
        <v>150000</v>
      </c>
      <c r="F124" s="69"/>
      <c r="G124" s="57">
        <f t="shared" si="48"/>
        <v>0</v>
      </c>
      <c r="H124" s="57">
        <f>SUM(H125:H128)</f>
        <v>150000</v>
      </c>
      <c r="I124" s="57">
        <f t="shared" ref="I124:M124" si="49">SUM(I125:I128)</f>
        <v>0</v>
      </c>
      <c r="J124" s="57">
        <f t="shared" si="49"/>
        <v>0</v>
      </c>
      <c r="K124" s="57">
        <f t="shared" si="49"/>
        <v>0</v>
      </c>
      <c r="L124" s="57">
        <f t="shared" si="49"/>
        <v>0</v>
      </c>
      <c r="M124" s="57">
        <f t="shared" si="49"/>
        <v>0</v>
      </c>
      <c r="N124" s="57">
        <f t="shared" si="12"/>
        <v>150000</v>
      </c>
      <c r="O124" s="58"/>
    </row>
    <row r="125" spans="2:15" ht="15.75" x14ac:dyDescent="0.25">
      <c r="B125" s="33" t="s">
        <v>141</v>
      </c>
      <c r="C125" s="33"/>
      <c r="D125" s="73">
        <v>2.6240000000000001</v>
      </c>
      <c r="E125" s="57">
        <v>150000</v>
      </c>
      <c r="F125" s="74">
        <v>2025</v>
      </c>
      <c r="G125" s="57"/>
      <c r="H125" s="57">
        <v>150000</v>
      </c>
      <c r="I125" s="57"/>
      <c r="J125" s="57"/>
      <c r="K125" s="57"/>
      <c r="L125" s="57"/>
      <c r="M125" s="57"/>
      <c r="N125" s="57">
        <f t="shared" si="12"/>
        <v>150000</v>
      </c>
      <c r="O125" s="58"/>
    </row>
    <row r="126" spans="2:15" ht="15.75" x14ac:dyDescent="0.25">
      <c r="B126" s="33" t="s">
        <v>51</v>
      </c>
      <c r="C126" s="33"/>
      <c r="D126" s="57"/>
      <c r="E126" s="57"/>
      <c r="F126" s="69"/>
      <c r="G126" s="57"/>
      <c r="H126" s="57"/>
      <c r="I126" s="57"/>
      <c r="J126" s="57"/>
      <c r="K126" s="57"/>
      <c r="L126" s="57"/>
      <c r="M126" s="57"/>
      <c r="N126" s="57">
        <f t="shared" si="12"/>
        <v>0</v>
      </c>
      <c r="O126" s="58"/>
    </row>
    <row r="127" spans="2:15" ht="15.75" x14ac:dyDescent="0.25">
      <c r="B127" s="33" t="s">
        <v>142</v>
      </c>
      <c r="C127" s="33"/>
      <c r="D127" s="57"/>
      <c r="E127" s="57"/>
      <c r="F127" s="69"/>
      <c r="G127" s="57"/>
      <c r="H127" s="57"/>
      <c r="I127" s="57"/>
      <c r="J127" s="57"/>
      <c r="K127" s="57"/>
      <c r="L127" s="57"/>
      <c r="M127" s="57"/>
      <c r="N127" s="57">
        <f t="shared" si="12"/>
        <v>0</v>
      </c>
      <c r="O127" s="58"/>
    </row>
    <row r="128" spans="2:15" ht="15.75" x14ac:dyDescent="0.25">
      <c r="B128" s="33" t="s">
        <v>143</v>
      </c>
      <c r="C128" s="33"/>
      <c r="D128" s="57"/>
      <c r="E128" s="57"/>
      <c r="F128" s="69"/>
      <c r="G128" s="57"/>
      <c r="H128" s="57"/>
      <c r="I128" s="57"/>
      <c r="J128" s="57"/>
      <c r="K128" s="57"/>
      <c r="L128" s="57"/>
      <c r="M128" s="57"/>
      <c r="N128" s="57">
        <f t="shared" si="12"/>
        <v>0</v>
      </c>
      <c r="O128" s="58"/>
    </row>
    <row r="129" spans="2:15" s="40" customFormat="1" ht="43.5" x14ac:dyDescent="0.25">
      <c r="B129" s="59" t="s">
        <v>171</v>
      </c>
      <c r="C129" s="60"/>
      <c r="D129" s="61">
        <f t="shared" ref="D129:M129" si="50">D130</f>
        <v>2.1</v>
      </c>
      <c r="E129" s="61">
        <f t="shared" si="50"/>
        <v>110000</v>
      </c>
      <c r="F129" s="62">
        <f t="shared" si="50"/>
        <v>0</v>
      </c>
      <c r="G129" s="61">
        <f t="shared" si="50"/>
        <v>0</v>
      </c>
      <c r="H129" s="61">
        <f t="shared" si="50"/>
        <v>0</v>
      </c>
      <c r="I129" s="61">
        <f t="shared" si="50"/>
        <v>110000</v>
      </c>
      <c r="J129" s="61">
        <f t="shared" si="50"/>
        <v>0</v>
      </c>
      <c r="K129" s="61">
        <f t="shared" si="50"/>
        <v>0</v>
      </c>
      <c r="L129" s="61">
        <f t="shared" si="50"/>
        <v>0</v>
      </c>
      <c r="M129" s="61">
        <f t="shared" si="50"/>
        <v>0</v>
      </c>
      <c r="N129" s="57">
        <f t="shared" si="12"/>
        <v>110000</v>
      </c>
      <c r="O129" s="58"/>
    </row>
    <row r="130" spans="2:15" ht="15.75" x14ac:dyDescent="0.25">
      <c r="B130" s="33" t="s">
        <v>140</v>
      </c>
      <c r="C130" s="33"/>
      <c r="D130" s="57">
        <f t="shared" ref="D130:G130" si="51">SUM(D131:D134)</f>
        <v>2.1</v>
      </c>
      <c r="E130" s="57">
        <f t="shared" si="51"/>
        <v>110000</v>
      </c>
      <c r="F130" s="69"/>
      <c r="G130" s="57">
        <f t="shared" si="51"/>
        <v>0</v>
      </c>
      <c r="H130" s="57">
        <f>SUM(H131:H134)</f>
        <v>0</v>
      </c>
      <c r="I130" s="57">
        <f t="shared" ref="I130:M130" si="52">SUM(I131:I134)</f>
        <v>110000</v>
      </c>
      <c r="J130" s="57">
        <f t="shared" si="52"/>
        <v>0</v>
      </c>
      <c r="K130" s="57">
        <f t="shared" si="52"/>
        <v>0</v>
      </c>
      <c r="L130" s="57">
        <f t="shared" si="52"/>
        <v>0</v>
      </c>
      <c r="M130" s="57">
        <f t="shared" si="52"/>
        <v>0</v>
      </c>
      <c r="N130" s="57">
        <f t="shared" si="12"/>
        <v>110000</v>
      </c>
      <c r="O130" s="58"/>
    </row>
    <row r="131" spans="2:15" ht="15.75" x14ac:dyDescent="0.25">
      <c r="B131" s="33" t="s">
        <v>141</v>
      </c>
      <c r="C131" s="33"/>
      <c r="D131" s="75">
        <v>2.1</v>
      </c>
      <c r="E131" s="75">
        <v>110000</v>
      </c>
      <c r="F131" s="76">
        <v>2026</v>
      </c>
      <c r="G131" s="57"/>
      <c r="H131" s="57"/>
      <c r="I131" s="75">
        <v>110000</v>
      </c>
      <c r="J131" s="57"/>
      <c r="K131" s="57"/>
      <c r="L131" s="57"/>
      <c r="M131" s="57"/>
      <c r="N131" s="57">
        <f t="shared" si="12"/>
        <v>110000</v>
      </c>
      <c r="O131" s="58"/>
    </row>
    <row r="132" spans="2:15" ht="15.75" x14ac:dyDescent="0.25">
      <c r="B132" s="33" t="s">
        <v>51</v>
      </c>
      <c r="C132" s="33"/>
      <c r="D132" s="57"/>
      <c r="E132" s="57"/>
      <c r="F132" s="69"/>
      <c r="G132" s="57"/>
      <c r="H132" s="57"/>
      <c r="I132" s="57"/>
      <c r="J132" s="57"/>
      <c r="K132" s="57"/>
      <c r="L132" s="57"/>
      <c r="M132" s="57"/>
      <c r="N132" s="57">
        <f t="shared" si="12"/>
        <v>0</v>
      </c>
      <c r="O132" s="58"/>
    </row>
    <row r="133" spans="2:15" ht="15.75" x14ac:dyDescent="0.25">
      <c r="B133" s="33" t="s">
        <v>142</v>
      </c>
      <c r="C133" s="33"/>
      <c r="D133" s="57"/>
      <c r="E133" s="57"/>
      <c r="F133" s="69"/>
      <c r="G133" s="57"/>
      <c r="H133" s="57"/>
      <c r="I133" s="57"/>
      <c r="J133" s="57"/>
      <c r="K133" s="57"/>
      <c r="L133" s="57"/>
      <c r="M133" s="57"/>
      <c r="N133" s="57">
        <f t="shared" si="12"/>
        <v>0</v>
      </c>
      <c r="O133" s="58"/>
    </row>
    <row r="134" spans="2:15" ht="15.75" x14ac:dyDescent="0.25">
      <c r="B134" s="33" t="s">
        <v>143</v>
      </c>
      <c r="C134" s="33"/>
      <c r="D134" s="57"/>
      <c r="E134" s="57"/>
      <c r="F134" s="69"/>
      <c r="G134" s="57"/>
      <c r="H134" s="57"/>
      <c r="I134" s="57"/>
      <c r="J134" s="57"/>
      <c r="K134" s="57"/>
      <c r="L134" s="57"/>
      <c r="M134" s="57"/>
      <c r="N134" s="57">
        <f t="shared" si="12"/>
        <v>0</v>
      </c>
      <c r="O134" s="58"/>
    </row>
    <row r="135" spans="2:15" s="40" customFormat="1" ht="29.25" x14ac:dyDescent="0.25">
      <c r="B135" s="59" t="s">
        <v>172</v>
      </c>
      <c r="C135" s="60"/>
      <c r="D135" s="61">
        <f t="shared" ref="D135:I135" si="53">D136</f>
        <v>1.23</v>
      </c>
      <c r="E135" s="61">
        <f t="shared" si="53"/>
        <v>90868</v>
      </c>
      <c r="F135" s="62">
        <f t="shared" si="53"/>
        <v>0</v>
      </c>
      <c r="G135" s="61">
        <f t="shared" si="53"/>
        <v>0</v>
      </c>
      <c r="H135" s="61">
        <f t="shared" si="53"/>
        <v>0</v>
      </c>
      <c r="I135" s="61">
        <f t="shared" si="53"/>
        <v>90868</v>
      </c>
      <c r="J135" s="61">
        <f>J136</f>
        <v>0</v>
      </c>
      <c r="K135" s="61">
        <f t="shared" ref="K135:M135" si="54">K136</f>
        <v>0</v>
      </c>
      <c r="L135" s="61">
        <f t="shared" si="54"/>
        <v>0</v>
      </c>
      <c r="M135" s="61">
        <f t="shared" si="54"/>
        <v>0</v>
      </c>
      <c r="N135" s="57">
        <f t="shared" ref="N135:N294" si="55">SUM(G135:M135)</f>
        <v>90868</v>
      </c>
      <c r="O135" s="58"/>
    </row>
    <row r="136" spans="2:15" s="40" customFormat="1" ht="15.75" x14ac:dyDescent="0.25">
      <c r="B136" s="55" t="s">
        <v>140</v>
      </c>
      <c r="C136" s="55"/>
      <c r="D136" s="63">
        <f t="shared" ref="D136:H136" si="56">SUM(D137:D140)</f>
        <v>1.23</v>
      </c>
      <c r="E136" s="63">
        <f t="shared" si="56"/>
        <v>90868</v>
      </c>
      <c r="F136" s="65"/>
      <c r="G136" s="63">
        <f t="shared" si="56"/>
        <v>0</v>
      </c>
      <c r="H136" s="63">
        <f t="shared" si="56"/>
        <v>0</v>
      </c>
      <c r="I136" s="63">
        <f>SUM(I137:I140)</f>
        <v>90868</v>
      </c>
      <c r="J136" s="63">
        <f t="shared" ref="J136:M136" si="57">SUM(J137:J140)</f>
        <v>0</v>
      </c>
      <c r="K136" s="63">
        <f t="shared" si="57"/>
        <v>0</v>
      </c>
      <c r="L136" s="63">
        <f t="shared" si="57"/>
        <v>0</v>
      </c>
      <c r="M136" s="63">
        <f t="shared" si="57"/>
        <v>0</v>
      </c>
      <c r="N136" s="57">
        <f t="shared" si="55"/>
        <v>90868</v>
      </c>
      <c r="O136" s="58"/>
    </row>
    <row r="137" spans="2:15" s="40" customFormat="1" ht="15.75" x14ac:dyDescent="0.25">
      <c r="B137" s="55" t="s">
        <v>141</v>
      </c>
      <c r="C137" s="55"/>
      <c r="D137" s="77">
        <v>1.23</v>
      </c>
      <c r="E137" s="78">
        <v>90868</v>
      </c>
      <c r="F137" s="74">
        <v>2026</v>
      </c>
      <c r="G137" s="63"/>
      <c r="H137" s="63"/>
      <c r="I137" s="78">
        <v>90868</v>
      </c>
      <c r="J137" s="78"/>
      <c r="K137" s="63"/>
      <c r="L137" s="63"/>
      <c r="M137" s="63"/>
      <c r="N137" s="57">
        <f t="shared" si="55"/>
        <v>90868</v>
      </c>
      <c r="O137" s="58"/>
    </row>
    <row r="138" spans="2:15" s="40" customFormat="1" ht="15.75" x14ac:dyDescent="0.25">
      <c r="B138" s="55" t="s">
        <v>51</v>
      </c>
      <c r="C138" s="55"/>
      <c r="D138" s="63"/>
      <c r="E138" s="63"/>
      <c r="F138" s="65"/>
      <c r="G138" s="63"/>
      <c r="H138" s="63"/>
      <c r="I138" s="63"/>
      <c r="J138" s="63"/>
      <c r="K138" s="63"/>
      <c r="L138" s="63"/>
      <c r="M138" s="63"/>
      <c r="N138" s="57">
        <f t="shared" si="55"/>
        <v>0</v>
      </c>
      <c r="O138" s="58"/>
    </row>
    <row r="139" spans="2:15" s="40" customFormat="1" ht="15.75" x14ac:dyDescent="0.25">
      <c r="B139" s="55" t="s">
        <v>142</v>
      </c>
      <c r="C139" s="55"/>
      <c r="D139" s="63"/>
      <c r="E139" s="63"/>
      <c r="F139" s="65"/>
      <c r="G139" s="63"/>
      <c r="H139" s="63"/>
      <c r="I139" s="63"/>
      <c r="J139" s="63"/>
      <c r="K139" s="63"/>
      <c r="L139" s="63"/>
      <c r="M139" s="63"/>
      <c r="N139" s="57">
        <f t="shared" si="55"/>
        <v>0</v>
      </c>
      <c r="O139" s="58"/>
    </row>
    <row r="140" spans="2:15" s="40" customFormat="1" ht="15.75" x14ac:dyDescent="0.25">
      <c r="B140" s="55" t="s">
        <v>143</v>
      </c>
      <c r="C140" s="55"/>
      <c r="D140" s="63"/>
      <c r="E140" s="63"/>
      <c r="F140" s="65"/>
      <c r="G140" s="63"/>
      <c r="H140" s="63"/>
      <c r="I140" s="63"/>
      <c r="J140" s="63"/>
      <c r="K140" s="63"/>
      <c r="L140" s="63"/>
      <c r="M140" s="63"/>
      <c r="N140" s="57">
        <f t="shared" si="55"/>
        <v>0</v>
      </c>
      <c r="O140" s="58"/>
    </row>
    <row r="141" spans="2:15" s="40" customFormat="1" ht="29.25" x14ac:dyDescent="0.25">
      <c r="B141" s="59" t="s">
        <v>173</v>
      </c>
      <c r="C141" s="60"/>
      <c r="D141" s="61">
        <f t="shared" ref="D141:H141" si="58">D142</f>
        <v>1.67</v>
      </c>
      <c r="E141" s="61">
        <f t="shared" si="58"/>
        <v>106053</v>
      </c>
      <c r="F141" s="62">
        <f t="shared" si="58"/>
        <v>0</v>
      </c>
      <c r="G141" s="61">
        <f t="shared" si="58"/>
        <v>0</v>
      </c>
      <c r="H141" s="61">
        <f t="shared" si="58"/>
        <v>106053</v>
      </c>
      <c r="I141" s="61">
        <f>I142</f>
        <v>0</v>
      </c>
      <c r="J141" s="61">
        <f t="shared" ref="J141:M141" si="59">J142</f>
        <v>0</v>
      </c>
      <c r="K141" s="61">
        <f t="shared" si="59"/>
        <v>0</v>
      </c>
      <c r="L141" s="61">
        <f t="shared" si="59"/>
        <v>0</v>
      </c>
      <c r="M141" s="61">
        <f t="shared" si="59"/>
        <v>0</v>
      </c>
      <c r="N141" s="57">
        <f t="shared" si="55"/>
        <v>106053</v>
      </c>
      <c r="O141" s="58"/>
    </row>
    <row r="142" spans="2:15" s="40" customFormat="1" ht="15.75" x14ac:dyDescent="0.25">
      <c r="B142" s="55" t="s">
        <v>140</v>
      </c>
      <c r="C142" s="55"/>
      <c r="D142" s="63">
        <f t="shared" ref="D142:G142" si="60">SUM(D143:D146)</f>
        <v>1.67</v>
      </c>
      <c r="E142" s="63">
        <f t="shared" si="60"/>
        <v>106053</v>
      </c>
      <c r="F142" s="65"/>
      <c r="G142" s="63">
        <f t="shared" si="60"/>
        <v>0</v>
      </c>
      <c r="H142" s="63">
        <f>SUM(H143:H146)</f>
        <v>106053</v>
      </c>
      <c r="I142" s="63">
        <f t="shared" ref="I142:M142" si="61">SUM(I143:I146)</f>
        <v>0</v>
      </c>
      <c r="J142" s="63">
        <f t="shared" si="61"/>
        <v>0</v>
      </c>
      <c r="K142" s="63">
        <f t="shared" si="61"/>
        <v>0</v>
      </c>
      <c r="L142" s="63">
        <f t="shared" si="61"/>
        <v>0</v>
      </c>
      <c r="M142" s="63">
        <f t="shared" si="61"/>
        <v>0</v>
      </c>
      <c r="N142" s="57">
        <f t="shared" si="55"/>
        <v>106053</v>
      </c>
      <c r="O142" s="58"/>
    </row>
    <row r="143" spans="2:15" s="40" customFormat="1" ht="15.75" x14ac:dyDescent="0.25">
      <c r="B143" s="55" t="s">
        <v>141</v>
      </c>
      <c r="C143" s="55"/>
      <c r="D143" s="77">
        <v>1.67</v>
      </c>
      <c r="E143" s="63">
        <v>1060.53</v>
      </c>
      <c r="F143" s="74">
        <v>2025</v>
      </c>
      <c r="G143" s="63"/>
      <c r="H143" s="63">
        <v>1060.53</v>
      </c>
      <c r="I143" s="63"/>
      <c r="J143" s="78"/>
      <c r="K143" s="63"/>
      <c r="L143" s="63"/>
      <c r="M143" s="63"/>
      <c r="N143" s="57">
        <f t="shared" si="55"/>
        <v>1060.53</v>
      </c>
      <c r="O143" s="58"/>
    </row>
    <row r="144" spans="2:15" s="40" customFormat="1" ht="15.75" x14ac:dyDescent="0.25">
      <c r="B144" s="55" t="s">
        <v>51</v>
      </c>
      <c r="C144" s="55"/>
      <c r="D144" s="63"/>
      <c r="E144" s="63">
        <v>104992.47</v>
      </c>
      <c r="F144" s="65"/>
      <c r="G144" s="63"/>
      <c r="H144" s="63">
        <v>104992.47</v>
      </c>
      <c r="I144" s="63"/>
      <c r="J144" s="63"/>
      <c r="K144" s="63"/>
      <c r="L144" s="63"/>
      <c r="M144" s="63"/>
      <c r="N144" s="57">
        <f t="shared" si="55"/>
        <v>104992.47</v>
      </c>
      <c r="O144" s="58"/>
    </row>
    <row r="145" spans="2:15" s="40" customFormat="1" ht="15.75" x14ac:dyDescent="0.25">
      <c r="B145" s="55" t="s">
        <v>142</v>
      </c>
      <c r="C145" s="55"/>
      <c r="D145" s="63"/>
      <c r="E145" s="63"/>
      <c r="F145" s="65"/>
      <c r="G145" s="63"/>
      <c r="H145" s="63"/>
      <c r="I145" s="63"/>
      <c r="J145" s="63"/>
      <c r="K145" s="63"/>
      <c r="L145" s="63"/>
      <c r="M145" s="63"/>
      <c r="N145" s="57">
        <f t="shared" si="55"/>
        <v>0</v>
      </c>
      <c r="O145" s="58"/>
    </row>
    <row r="146" spans="2:15" s="40" customFormat="1" ht="15.75" x14ac:dyDescent="0.25">
      <c r="B146" s="55" t="s">
        <v>143</v>
      </c>
      <c r="C146" s="55"/>
      <c r="D146" s="63"/>
      <c r="E146" s="63"/>
      <c r="F146" s="65"/>
      <c r="G146" s="63"/>
      <c r="H146" s="63"/>
      <c r="I146" s="63"/>
      <c r="J146" s="63"/>
      <c r="K146" s="63"/>
      <c r="L146" s="63"/>
      <c r="M146" s="63"/>
      <c r="N146" s="57">
        <f t="shared" si="55"/>
        <v>0</v>
      </c>
      <c r="O146" s="58"/>
    </row>
    <row r="147" spans="2:15" s="40" customFormat="1" ht="29.25" x14ac:dyDescent="0.25">
      <c r="B147" s="59" t="s">
        <v>174</v>
      </c>
      <c r="C147" s="60"/>
      <c r="D147" s="61">
        <f t="shared" ref="D147:H147" si="62">D148</f>
        <v>3.88</v>
      </c>
      <c r="E147" s="61">
        <f t="shared" si="62"/>
        <v>281641.44</v>
      </c>
      <c r="F147" s="62">
        <f t="shared" si="62"/>
        <v>0</v>
      </c>
      <c r="G147" s="61">
        <f t="shared" si="62"/>
        <v>0</v>
      </c>
      <c r="H147" s="61">
        <f t="shared" si="62"/>
        <v>0</v>
      </c>
      <c r="I147" s="61">
        <f>I148</f>
        <v>281641.44</v>
      </c>
      <c r="J147" s="61">
        <f t="shared" ref="J147:M147" si="63">J148</f>
        <v>0</v>
      </c>
      <c r="K147" s="61">
        <f t="shared" si="63"/>
        <v>0</v>
      </c>
      <c r="L147" s="61">
        <f t="shared" si="63"/>
        <v>0</v>
      </c>
      <c r="M147" s="61">
        <f t="shared" si="63"/>
        <v>0</v>
      </c>
      <c r="N147" s="57">
        <f t="shared" si="55"/>
        <v>281641.44</v>
      </c>
      <c r="O147" s="58"/>
    </row>
    <row r="148" spans="2:15" s="40" customFormat="1" ht="15.75" x14ac:dyDescent="0.25">
      <c r="B148" s="55" t="s">
        <v>140</v>
      </c>
      <c r="C148" s="55"/>
      <c r="D148" s="63">
        <f t="shared" ref="D148:G148" si="64">SUM(D149:D152)</f>
        <v>3.88</v>
      </c>
      <c r="E148" s="63">
        <f t="shared" si="64"/>
        <v>281641.44</v>
      </c>
      <c r="F148" s="65"/>
      <c r="G148" s="63">
        <f t="shared" si="64"/>
        <v>0</v>
      </c>
      <c r="H148" s="63">
        <f>SUM(H149:H152)</f>
        <v>0</v>
      </c>
      <c r="I148" s="63">
        <f>SUM(I149:I152)</f>
        <v>281641.44</v>
      </c>
      <c r="J148" s="63">
        <f t="shared" ref="J148:M148" si="65">SUM(J149:J152)</f>
        <v>0</v>
      </c>
      <c r="K148" s="63">
        <f t="shared" si="65"/>
        <v>0</v>
      </c>
      <c r="L148" s="63">
        <f t="shared" si="65"/>
        <v>0</v>
      </c>
      <c r="M148" s="63">
        <f t="shared" si="65"/>
        <v>0</v>
      </c>
      <c r="N148" s="57">
        <f t="shared" si="55"/>
        <v>281641.44</v>
      </c>
      <c r="O148" s="58"/>
    </row>
    <row r="149" spans="2:15" s="40" customFormat="1" ht="15.75" x14ac:dyDescent="0.25">
      <c r="B149" s="55" t="s">
        <v>141</v>
      </c>
      <c r="C149" s="55"/>
      <c r="D149" s="77">
        <v>3.88</v>
      </c>
      <c r="E149" s="63">
        <v>2816.4144000000001</v>
      </c>
      <c r="F149" s="74">
        <v>2026</v>
      </c>
      <c r="G149" s="63"/>
      <c r="H149" s="63"/>
      <c r="I149" s="63">
        <v>2816.4144000000001</v>
      </c>
      <c r="J149" s="78"/>
      <c r="K149" s="63"/>
      <c r="L149" s="63"/>
      <c r="M149" s="63"/>
      <c r="N149" s="57">
        <f t="shared" si="55"/>
        <v>2816.4144000000001</v>
      </c>
      <c r="O149" s="58"/>
    </row>
    <row r="150" spans="2:15" s="40" customFormat="1" ht="15.75" x14ac:dyDescent="0.25">
      <c r="B150" s="55" t="s">
        <v>51</v>
      </c>
      <c r="C150" s="55"/>
      <c r="D150" s="63"/>
      <c r="E150" s="63">
        <v>278825.02559999999</v>
      </c>
      <c r="F150" s="65"/>
      <c r="G150" s="63"/>
      <c r="H150" s="63"/>
      <c r="I150" s="63">
        <v>278825.02559999999</v>
      </c>
      <c r="J150" s="63"/>
      <c r="K150" s="63"/>
      <c r="L150" s="63"/>
      <c r="M150" s="63"/>
      <c r="N150" s="57">
        <f t="shared" si="55"/>
        <v>278825.02559999999</v>
      </c>
      <c r="O150" s="58"/>
    </row>
    <row r="151" spans="2:15" s="40" customFormat="1" ht="15.75" x14ac:dyDescent="0.25">
      <c r="B151" s="55" t="s">
        <v>142</v>
      </c>
      <c r="C151" s="55"/>
      <c r="D151" s="63"/>
      <c r="E151" s="63"/>
      <c r="F151" s="65"/>
      <c r="G151" s="63"/>
      <c r="H151" s="63"/>
      <c r="I151" s="63"/>
      <c r="J151" s="63"/>
      <c r="K151" s="63"/>
      <c r="L151" s="63"/>
      <c r="M151" s="63"/>
      <c r="N151" s="57">
        <f t="shared" si="55"/>
        <v>0</v>
      </c>
      <c r="O151" s="58"/>
    </row>
    <row r="152" spans="2:15" s="40" customFormat="1" ht="15.75" x14ac:dyDescent="0.25">
      <c r="B152" s="55" t="s">
        <v>143</v>
      </c>
      <c r="C152" s="55"/>
      <c r="D152" s="63"/>
      <c r="E152" s="63"/>
      <c r="F152" s="65"/>
      <c r="G152" s="63"/>
      <c r="H152" s="63"/>
      <c r="I152" s="63"/>
      <c r="J152" s="63"/>
      <c r="K152" s="63"/>
      <c r="L152" s="63"/>
      <c r="M152" s="63"/>
      <c r="N152" s="57">
        <f t="shared" si="55"/>
        <v>0</v>
      </c>
      <c r="O152" s="58"/>
    </row>
    <row r="153" spans="2:15" s="40" customFormat="1" ht="33.75" customHeight="1" x14ac:dyDescent="0.25">
      <c r="B153" s="59" t="s">
        <v>175</v>
      </c>
      <c r="C153" s="60"/>
      <c r="D153" s="61">
        <f t="shared" ref="D153:M153" si="66">D154</f>
        <v>5</v>
      </c>
      <c r="E153" s="61">
        <f t="shared" si="66"/>
        <v>260000</v>
      </c>
      <c r="F153" s="62">
        <f t="shared" si="66"/>
        <v>0</v>
      </c>
      <c r="G153" s="61">
        <f t="shared" si="66"/>
        <v>0</v>
      </c>
      <c r="H153" s="61">
        <f t="shared" si="66"/>
        <v>0</v>
      </c>
      <c r="I153" s="61">
        <f t="shared" si="66"/>
        <v>0</v>
      </c>
      <c r="J153" s="61">
        <f t="shared" si="66"/>
        <v>260000</v>
      </c>
      <c r="K153" s="61">
        <f t="shared" si="66"/>
        <v>0</v>
      </c>
      <c r="L153" s="61">
        <f t="shared" si="66"/>
        <v>0</v>
      </c>
      <c r="M153" s="61">
        <f t="shared" si="66"/>
        <v>0</v>
      </c>
      <c r="N153" s="57">
        <f t="shared" si="55"/>
        <v>260000</v>
      </c>
      <c r="O153" s="58"/>
    </row>
    <row r="154" spans="2:15" ht="15.75" x14ac:dyDescent="0.25">
      <c r="B154" s="33" t="s">
        <v>140</v>
      </c>
      <c r="C154" s="33"/>
      <c r="D154" s="57">
        <f t="shared" ref="D154:I154" si="67">SUM(D155:D158)</f>
        <v>5</v>
      </c>
      <c r="E154" s="57">
        <f t="shared" si="67"/>
        <v>260000</v>
      </c>
      <c r="F154" s="69"/>
      <c r="G154" s="57">
        <f t="shared" si="67"/>
        <v>0</v>
      </c>
      <c r="H154" s="57">
        <f t="shared" si="67"/>
        <v>0</v>
      </c>
      <c r="I154" s="57">
        <f t="shared" si="67"/>
        <v>0</v>
      </c>
      <c r="J154" s="57">
        <f>SUM(J155:J158)</f>
        <v>260000</v>
      </c>
      <c r="K154" s="57">
        <f t="shared" ref="K154:M154" si="68">SUM(K155:K158)</f>
        <v>0</v>
      </c>
      <c r="L154" s="57">
        <f t="shared" si="68"/>
        <v>0</v>
      </c>
      <c r="M154" s="57">
        <f t="shared" si="68"/>
        <v>0</v>
      </c>
      <c r="N154" s="57">
        <f t="shared" si="55"/>
        <v>260000</v>
      </c>
      <c r="O154" s="58"/>
    </row>
    <row r="155" spans="2:15" ht="15.75" x14ac:dyDescent="0.25">
      <c r="B155" s="33" t="s">
        <v>141</v>
      </c>
      <c r="C155" s="33"/>
      <c r="D155" s="75">
        <v>5</v>
      </c>
      <c r="E155" s="75">
        <v>260000</v>
      </c>
      <c r="F155" s="76">
        <v>2027</v>
      </c>
      <c r="G155" s="57"/>
      <c r="H155" s="57"/>
      <c r="I155" s="57"/>
      <c r="J155" s="75">
        <v>260000</v>
      </c>
      <c r="K155" s="57"/>
      <c r="L155" s="57"/>
      <c r="M155" s="57"/>
      <c r="N155" s="57">
        <f t="shared" si="55"/>
        <v>260000</v>
      </c>
      <c r="O155" s="58"/>
    </row>
    <row r="156" spans="2:15" ht="15.75" x14ac:dyDescent="0.25">
      <c r="B156" s="33" t="s">
        <v>51</v>
      </c>
      <c r="C156" s="33"/>
      <c r="D156" s="57"/>
      <c r="E156" s="57"/>
      <c r="F156" s="69"/>
      <c r="G156" s="57"/>
      <c r="H156" s="57"/>
      <c r="I156" s="57"/>
      <c r="J156" s="57"/>
      <c r="K156" s="57"/>
      <c r="L156" s="57"/>
      <c r="M156" s="57"/>
      <c r="N156" s="57">
        <f t="shared" si="55"/>
        <v>0</v>
      </c>
      <c r="O156" s="58"/>
    </row>
    <row r="157" spans="2:15" ht="15.75" x14ac:dyDescent="0.25">
      <c r="B157" s="33" t="s">
        <v>142</v>
      </c>
      <c r="C157" s="33"/>
      <c r="D157" s="57"/>
      <c r="E157" s="57"/>
      <c r="F157" s="69"/>
      <c r="G157" s="57"/>
      <c r="H157" s="57"/>
      <c r="I157" s="57"/>
      <c r="J157" s="57"/>
      <c r="K157" s="57"/>
      <c r="L157" s="57"/>
      <c r="M157" s="57"/>
      <c r="N157" s="57">
        <f t="shared" si="55"/>
        <v>0</v>
      </c>
      <c r="O157" s="58"/>
    </row>
    <row r="158" spans="2:15" ht="15.75" x14ac:dyDescent="0.25">
      <c r="B158" s="33" t="s">
        <v>143</v>
      </c>
      <c r="C158" s="33"/>
      <c r="D158" s="57"/>
      <c r="E158" s="57"/>
      <c r="F158" s="69"/>
      <c r="G158" s="57"/>
      <c r="H158" s="57"/>
      <c r="I158" s="57"/>
      <c r="J158" s="57"/>
      <c r="K158" s="57"/>
      <c r="L158" s="57"/>
      <c r="M158" s="57"/>
      <c r="N158" s="57">
        <f t="shared" si="55"/>
        <v>0</v>
      </c>
      <c r="O158" s="58"/>
    </row>
    <row r="159" spans="2:15" s="40" customFormat="1" ht="43.5" x14ac:dyDescent="0.25">
      <c r="B159" s="59" t="s">
        <v>176</v>
      </c>
      <c r="C159" s="60"/>
      <c r="D159" s="61">
        <f t="shared" ref="D159:I159" si="69">D160</f>
        <v>10.01</v>
      </c>
      <c r="E159" s="61">
        <f t="shared" si="69"/>
        <v>550550</v>
      </c>
      <c r="F159" s="62">
        <f t="shared" si="69"/>
        <v>0</v>
      </c>
      <c r="G159" s="61">
        <f t="shared" si="69"/>
        <v>0</v>
      </c>
      <c r="H159" s="61">
        <f t="shared" si="69"/>
        <v>0</v>
      </c>
      <c r="I159" s="61">
        <f t="shared" si="69"/>
        <v>0</v>
      </c>
      <c r="J159" s="61">
        <f>J160</f>
        <v>550550</v>
      </c>
      <c r="K159" s="61">
        <f t="shared" ref="K159:M159" si="70">K160</f>
        <v>0</v>
      </c>
      <c r="L159" s="61">
        <f t="shared" si="70"/>
        <v>0</v>
      </c>
      <c r="M159" s="61">
        <f t="shared" si="70"/>
        <v>0</v>
      </c>
      <c r="N159" s="57">
        <f t="shared" si="55"/>
        <v>550550</v>
      </c>
      <c r="O159" s="58"/>
    </row>
    <row r="160" spans="2:15" ht="15.75" x14ac:dyDescent="0.25">
      <c r="B160" s="33" t="s">
        <v>140</v>
      </c>
      <c r="C160" s="33"/>
      <c r="D160" s="57">
        <f t="shared" ref="D160:I160" si="71">SUM(D161:D164)</f>
        <v>10.01</v>
      </c>
      <c r="E160" s="57">
        <f t="shared" si="71"/>
        <v>550550</v>
      </c>
      <c r="F160" s="69"/>
      <c r="G160" s="57">
        <f t="shared" si="71"/>
        <v>0</v>
      </c>
      <c r="H160" s="57">
        <f t="shared" si="71"/>
        <v>0</v>
      </c>
      <c r="I160" s="57">
        <f t="shared" si="71"/>
        <v>0</v>
      </c>
      <c r="J160" s="57">
        <f>SUM(J161:J164)</f>
        <v>550550</v>
      </c>
      <c r="K160" s="57">
        <f t="shared" ref="K160:M160" si="72">SUM(K161:K164)</f>
        <v>0</v>
      </c>
      <c r="L160" s="57">
        <f t="shared" si="72"/>
        <v>0</v>
      </c>
      <c r="M160" s="57">
        <f t="shared" si="72"/>
        <v>0</v>
      </c>
      <c r="N160" s="57">
        <f t="shared" si="55"/>
        <v>550550</v>
      </c>
      <c r="O160" s="58"/>
    </row>
    <row r="161" spans="2:15" ht="15.75" x14ac:dyDescent="0.25">
      <c r="B161" s="33" t="s">
        <v>141</v>
      </c>
      <c r="C161" s="33"/>
      <c r="D161" s="71">
        <v>10.01</v>
      </c>
      <c r="E161" s="71">
        <v>550550</v>
      </c>
      <c r="F161" s="79">
        <v>2027</v>
      </c>
      <c r="G161" s="57"/>
      <c r="H161" s="57"/>
      <c r="I161" s="57"/>
      <c r="J161" s="71">
        <v>550550</v>
      </c>
      <c r="K161" s="57"/>
      <c r="L161" s="57"/>
      <c r="M161" s="57"/>
      <c r="N161" s="57">
        <f t="shared" si="55"/>
        <v>550550</v>
      </c>
      <c r="O161" s="58"/>
    </row>
    <row r="162" spans="2:15" ht="15.75" x14ac:dyDescent="0.25">
      <c r="B162" s="33" t="s">
        <v>51</v>
      </c>
      <c r="C162" s="33"/>
      <c r="D162" s="57"/>
      <c r="E162" s="57"/>
      <c r="F162" s="69"/>
      <c r="G162" s="57"/>
      <c r="H162" s="57"/>
      <c r="I162" s="57"/>
      <c r="J162" s="57"/>
      <c r="K162" s="57"/>
      <c r="L162" s="57"/>
      <c r="M162" s="57"/>
      <c r="N162" s="57">
        <f t="shared" si="55"/>
        <v>0</v>
      </c>
      <c r="O162" s="58"/>
    </row>
    <row r="163" spans="2:15" ht="15.75" x14ac:dyDescent="0.25">
      <c r="B163" s="33" t="s">
        <v>142</v>
      </c>
      <c r="C163" s="33"/>
      <c r="D163" s="57"/>
      <c r="E163" s="57"/>
      <c r="F163" s="69"/>
      <c r="G163" s="57"/>
      <c r="H163" s="57"/>
      <c r="I163" s="57"/>
      <c r="J163" s="57"/>
      <c r="K163" s="57"/>
      <c r="L163" s="57"/>
      <c r="M163" s="57"/>
      <c r="N163" s="57">
        <f t="shared" si="55"/>
        <v>0</v>
      </c>
      <c r="O163" s="58"/>
    </row>
    <row r="164" spans="2:15" ht="15.75" x14ac:dyDescent="0.25">
      <c r="B164" s="33" t="s">
        <v>143</v>
      </c>
      <c r="C164" s="33"/>
      <c r="D164" s="57"/>
      <c r="E164" s="57"/>
      <c r="F164" s="69"/>
      <c r="G164" s="57"/>
      <c r="H164" s="57"/>
      <c r="I164" s="57"/>
      <c r="J164" s="57"/>
      <c r="K164" s="57"/>
      <c r="L164" s="57"/>
      <c r="M164" s="57"/>
      <c r="N164" s="57">
        <f t="shared" si="55"/>
        <v>0</v>
      </c>
      <c r="O164" s="58"/>
    </row>
    <row r="165" spans="2:15" ht="31.5" x14ac:dyDescent="0.25">
      <c r="B165" s="170" t="s">
        <v>177</v>
      </c>
      <c r="C165" s="167"/>
      <c r="D165" s="168">
        <f t="shared" ref="D165" si="73">D166</f>
        <v>76.620999999999995</v>
      </c>
      <c r="E165" s="168">
        <f>E166</f>
        <v>3151463.5900000003</v>
      </c>
      <c r="F165" s="168">
        <f t="shared" ref="F165:M165" si="74">F166</f>
        <v>0</v>
      </c>
      <c r="G165" s="168">
        <f t="shared" si="74"/>
        <v>115000</v>
      </c>
      <c r="H165" s="168">
        <f t="shared" si="74"/>
        <v>608235.30000000005</v>
      </c>
      <c r="I165" s="168">
        <f t="shared" si="74"/>
        <v>127868.29</v>
      </c>
      <c r="J165" s="168">
        <f t="shared" si="74"/>
        <v>2300360</v>
      </c>
      <c r="K165" s="168">
        <f t="shared" si="74"/>
        <v>0</v>
      </c>
      <c r="L165" s="168">
        <f t="shared" si="74"/>
        <v>0</v>
      </c>
      <c r="M165" s="168">
        <f t="shared" si="74"/>
        <v>0</v>
      </c>
      <c r="N165" s="168">
        <f t="shared" si="55"/>
        <v>3151463.59</v>
      </c>
      <c r="O165" s="171"/>
    </row>
    <row r="166" spans="2:15" ht="15.75" x14ac:dyDescent="0.25">
      <c r="B166" s="33" t="s">
        <v>140</v>
      </c>
      <c r="C166" s="33"/>
      <c r="D166" s="57">
        <f>SUM(D167:D169)</f>
        <v>76.620999999999995</v>
      </c>
      <c r="E166" s="57">
        <f>SUM(E167:E169)</f>
        <v>3151463.5900000003</v>
      </c>
      <c r="F166" s="57"/>
      <c r="G166" s="57">
        <f t="shared" ref="G166:M166" si="75">SUM(G167:G169)</f>
        <v>115000</v>
      </c>
      <c r="H166" s="57">
        <f t="shared" si="75"/>
        <v>608235.30000000005</v>
      </c>
      <c r="I166" s="57">
        <f t="shared" si="75"/>
        <v>127868.29</v>
      </c>
      <c r="J166" s="57">
        <f t="shared" si="75"/>
        <v>2300360</v>
      </c>
      <c r="K166" s="57">
        <f t="shared" si="75"/>
        <v>0</v>
      </c>
      <c r="L166" s="57">
        <f t="shared" si="75"/>
        <v>0</v>
      </c>
      <c r="M166" s="57">
        <f t="shared" si="75"/>
        <v>0</v>
      </c>
      <c r="N166" s="57">
        <f t="shared" si="55"/>
        <v>3151463.59</v>
      </c>
      <c r="O166" s="58"/>
    </row>
    <row r="167" spans="2:15" ht="15.75" x14ac:dyDescent="0.25">
      <c r="B167" s="33" t="s">
        <v>141</v>
      </c>
      <c r="C167" s="33"/>
      <c r="D167" s="71">
        <f t="shared" ref="D167:E169" si="76">D173+D179+D185+D191+D197+D203+D209+D215+D221+D227+D233+D239+D245+D251+D257+D263+D269+D275+D281+D287+D293+D299+D305+D311</f>
        <v>76.620999999999995</v>
      </c>
      <c r="E167" s="71">
        <f t="shared" si="76"/>
        <v>2455779.2220000001</v>
      </c>
      <c r="F167" s="71"/>
      <c r="G167" s="71">
        <f>G173+G179+G185+G191+G197+G203+G209+G215+G221+G227+G233+G239+G245+G251+G257+G263+G269+G275+G281+G287+G293+G299+G305+G311</f>
        <v>115000</v>
      </c>
      <c r="H167" s="71">
        <f t="shared" ref="H167:M167" si="77">H173+H179+H185+H191+H197+H203+H209+H215+H221+H227+H233+H239+H245+H251+H257+H263+H269+H275+H281+H287+H293+H299+H305+H311</f>
        <v>3419.2220000000002</v>
      </c>
      <c r="I167" s="71">
        <f t="shared" si="77"/>
        <v>37000</v>
      </c>
      <c r="J167" s="71">
        <f t="shared" si="77"/>
        <v>2300360</v>
      </c>
      <c r="K167" s="71">
        <f t="shared" si="77"/>
        <v>0</v>
      </c>
      <c r="L167" s="71">
        <f t="shared" si="77"/>
        <v>0</v>
      </c>
      <c r="M167" s="71">
        <f t="shared" si="77"/>
        <v>0</v>
      </c>
      <c r="N167" s="57">
        <f t="shared" si="55"/>
        <v>2455779.2220000001</v>
      </c>
      <c r="O167" s="58"/>
    </row>
    <row r="168" spans="2:15" ht="15.75" x14ac:dyDescent="0.25">
      <c r="B168" s="33" t="s">
        <v>51</v>
      </c>
      <c r="C168" s="33"/>
      <c r="D168" s="71">
        <f t="shared" si="76"/>
        <v>0</v>
      </c>
      <c r="E168" s="71">
        <f t="shared" si="76"/>
        <v>695684.36800000013</v>
      </c>
      <c r="F168" s="71"/>
      <c r="G168" s="71">
        <f t="shared" ref="G168:M170" si="78">G174+G180+G186+G192+G198+G204+G210+G216+G222+G228+G234+G240+G246+G252+G258+G264+G270+G276+G282+G288+G294+G300+G306+G312</f>
        <v>0</v>
      </c>
      <c r="H168" s="71">
        <f t="shared" si="78"/>
        <v>604816.0780000001</v>
      </c>
      <c r="I168" s="71">
        <f t="shared" si="78"/>
        <v>90868.29</v>
      </c>
      <c r="J168" s="71">
        <f t="shared" si="78"/>
        <v>0</v>
      </c>
      <c r="K168" s="71">
        <f t="shared" si="78"/>
        <v>0</v>
      </c>
      <c r="L168" s="71">
        <f t="shared" si="78"/>
        <v>0</v>
      </c>
      <c r="M168" s="71">
        <f t="shared" si="78"/>
        <v>0</v>
      </c>
      <c r="N168" s="57">
        <f t="shared" si="55"/>
        <v>695684.36800000013</v>
      </c>
      <c r="O168" s="58"/>
    </row>
    <row r="169" spans="2:15" ht="15.75" x14ac:dyDescent="0.25">
      <c r="B169" s="33" t="s">
        <v>142</v>
      </c>
      <c r="C169" s="33"/>
      <c r="D169" s="71">
        <f t="shared" si="76"/>
        <v>0</v>
      </c>
      <c r="E169" s="71">
        <f t="shared" si="76"/>
        <v>0</v>
      </c>
      <c r="F169" s="71"/>
      <c r="G169" s="71">
        <f t="shared" si="78"/>
        <v>0</v>
      </c>
      <c r="H169" s="71">
        <f t="shared" si="78"/>
        <v>0</v>
      </c>
      <c r="I169" s="71">
        <f t="shared" si="78"/>
        <v>0</v>
      </c>
      <c r="J169" s="71">
        <f t="shared" si="78"/>
        <v>0</v>
      </c>
      <c r="K169" s="71">
        <f t="shared" si="78"/>
        <v>0</v>
      </c>
      <c r="L169" s="71">
        <f t="shared" si="78"/>
        <v>0</v>
      </c>
      <c r="M169" s="71">
        <f t="shared" si="78"/>
        <v>0</v>
      </c>
      <c r="N169" s="57">
        <f t="shared" si="55"/>
        <v>0</v>
      </c>
      <c r="O169" s="58"/>
    </row>
    <row r="170" spans="2:15" s="40" customFormat="1" ht="15.75" x14ac:dyDescent="0.25">
      <c r="B170" s="55" t="s">
        <v>143</v>
      </c>
      <c r="C170" s="55"/>
      <c r="D170" s="63"/>
      <c r="E170" s="63"/>
      <c r="F170" s="65"/>
      <c r="G170" s="71">
        <f t="shared" si="78"/>
        <v>0</v>
      </c>
      <c r="H170" s="71">
        <f t="shared" si="78"/>
        <v>0</v>
      </c>
      <c r="I170" s="71">
        <f t="shared" si="78"/>
        <v>0</v>
      </c>
      <c r="J170" s="71">
        <f t="shared" si="78"/>
        <v>0</v>
      </c>
      <c r="K170" s="71">
        <f t="shared" si="78"/>
        <v>0</v>
      </c>
      <c r="L170" s="71">
        <f t="shared" si="78"/>
        <v>0</v>
      </c>
      <c r="M170" s="71">
        <f t="shared" si="78"/>
        <v>0</v>
      </c>
      <c r="N170" s="63">
        <f>SUM(G170:M170)</f>
        <v>0</v>
      </c>
      <c r="O170" s="64"/>
    </row>
    <row r="171" spans="2:15" s="40" customFormat="1" ht="29.25" x14ac:dyDescent="0.25">
      <c r="B171" s="59" t="s">
        <v>178</v>
      </c>
      <c r="C171" s="60"/>
      <c r="D171" s="61">
        <f>D172</f>
        <v>0.75</v>
      </c>
      <c r="E171" s="61">
        <f>E172</f>
        <v>55407.5</v>
      </c>
      <c r="F171" s="61">
        <f t="shared" ref="F171:M171" si="79">F172</f>
        <v>0</v>
      </c>
      <c r="G171" s="61">
        <f t="shared" si="79"/>
        <v>0</v>
      </c>
      <c r="H171" s="61">
        <f t="shared" si="79"/>
        <v>55407.5</v>
      </c>
      <c r="I171" s="61">
        <f t="shared" si="79"/>
        <v>0</v>
      </c>
      <c r="J171" s="61">
        <f t="shared" si="79"/>
        <v>0</v>
      </c>
      <c r="K171" s="61">
        <f t="shared" si="79"/>
        <v>0</v>
      </c>
      <c r="L171" s="61">
        <f t="shared" si="79"/>
        <v>0</v>
      </c>
      <c r="M171" s="61">
        <f t="shared" si="79"/>
        <v>0</v>
      </c>
      <c r="N171" s="63">
        <f t="shared" ref="N171:N176" si="80">SUM(G171:M171)</f>
        <v>55407.5</v>
      </c>
      <c r="O171" s="64"/>
    </row>
    <row r="172" spans="2:15" s="40" customFormat="1" ht="15.75" x14ac:dyDescent="0.25">
      <c r="B172" s="55" t="s">
        <v>140</v>
      </c>
      <c r="C172" s="55"/>
      <c r="D172" s="63">
        <f t="shared" ref="D172:E172" si="81">SUM(D173:D176)</f>
        <v>0.75</v>
      </c>
      <c r="E172" s="63">
        <f t="shared" si="81"/>
        <v>55407.5</v>
      </c>
      <c r="F172" s="63"/>
      <c r="G172" s="63">
        <f t="shared" ref="G172:M172" si="82">SUM(G173:G176)</f>
        <v>0</v>
      </c>
      <c r="H172" s="63">
        <f t="shared" si="82"/>
        <v>55407.5</v>
      </c>
      <c r="I172" s="63">
        <f t="shared" si="82"/>
        <v>0</v>
      </c>
      <c r="J172" s="63">
        <f t="shared" si="82"/>
        <v>0</v>
      </c>
      <c r="K172" s="63">
        <f t="shared" si="82"/>
        <v>0</v>
      </c>
      <c r="L172" s="63">
        <f t="shared" si="82"/>
        <v>0</v>
      </c>
      <c r="M172" s="63">
        <f t="shared" si="82"/>
        <v>0</v>
      </c>
      <c r="N172" s="63">
        <f t="shared" si="80"/>
        <v>55407.5</v>
      </c>
      <c r="O172" s="64"/>
    </row>
    <row r="173" spans="2:15" s="40" customFormat="1" ht="15.75" x14ac:dyDescent="0.25">
      <c r="B173" s="55" t="s">
        <v>141</v>
      </c>
      <c r="C173" s="55"/>
      <c r="D173" s="78">
        <v>0.75</v>
      </c>
      <c r="E173" s="78">
        <v>554.07500000000005</v>
      </c>
      <c r="F173" s="74">
        <v>2025</v>
      </c>
      <c r="G173" s="63"/>
      <c r="H173" s="63">
        <v>554.07500000000005</v>
      </c>
      <c r="I173" s="63"/>
      <c r="J173" s="78"/>
      <c r="K173" s="63"/>
      <c r="L173" s="63"/>
      <c r="M173" s="63"/>
      <c r="N173" s="63">
        <f t="shared" si="80"/>
        <v>554.07500000000005</v>
      </c>
      <c r="O173" s="64"/>
    </row>
    <row r="174" spans="2:15" s="40" customFormat="1" ht="15.75" x14ac:dyDescent="0.25">
      <c r="B174" s="55" t="s">
        <v>51</v>
      </c>
      <c r="C174" s="55"/>
      <c r="D174" s="63"/>
      <c r="E174" s="63">
        <v>54853.425000000003</v>
      </c>
      <c r="F174" s="65"/>
      <c r="G174" s="63"/>
      <c r="H174" s="63">
        <v>54853.425000000003</v>
      </c>
      <c r="I174" s="63"/>
      <c r="J174" s="63"/>
      <c r="K174" s="63"/>
      <c r="L174" s="63"/>
      <c r="M174" s="63"/>
      <c r="N174" s="63">
        <f t="shared" si="80"/>
        <v>54853.425000000003</v>
      </c>
      <c r="O174" s="64"/>
    </row>
    <row r="175" spans="2:15" s="40" customFormat="1" ht="15.75" x14ac:dyDescent="0.25">
      <c r="B175" s="55" t="s">
        <v>142</v>
      </c>
      <c r="C175" s="55"/>
      <c r="D175" s="63"/>
      <c r="E175" s="63"/>
      <c r="F175" s="65"/>
      <c r="G175" s="63"/>
      <c r="H175" s="63"/>
      <c r="I175" s="63"/>
      <c r="J175" s="63"/>
      <c r="K175" s="63"/>
      <c r="L175" s="63"/>
      <c r="M175" s="63"/>
      <c r="N175" s="63">
        <f t="shared" si="80"/>
        <v>0</v>
      </c>
      <c r="O175" s="64"/>
    </row>
    <row r="176" spans="2:15" s="40" customFormat="1" ht="15.75" x14ac:dyDescent="0.25">
      <c r="B176" s="55" t="s">
        <v>143</v>
      </c>
      <c r="C176" s="55"/>
      <c r="D176" s="63"/>
      <c r="E176" s="63"/>
      <c r="F176" s="65"/>
      <c r="G176" s="63"/>
      <c r="H176" s="63"/>
      <c r="I176" s="63"/>
      <c r="J176" s="63"/>
      <c r="K176" s="63"/>
      <c r="L176" s="63"/>
      <c r="M176" s="63"/>
      <c r="N176" s="63">
        <f t="shared" si="80"/>
        <v>0</v>
      </c>
      <c r="O176" s="64"/>
    </row>
    <row r="177" spans="2:15" s="40" customFormat="1" ht="29.25" x14ac:dyDescent="0.25">
      <c r="B177" s="59" t="s">
        <v>179</v>
      </c>
      <c r="C177" s="60"/>
      <c r="D177" s="61">
        <f>D178</f>
        <v>0.28000000000000003</v>
      </c>
      <c r="E177" s="61">
        <f>E178</f>
        <v>10685.46</v>
      </c>
      <c r="F177" s="61">
        <f t="shared" ref="F177:M177" si="83">F178</f>
        <v>0</v>
      </c>
      <c r="G177" s="61">
        <f t="shared" si="83"/>
        <v>0</v>
      </c>
      <c r="H177" s="61">
        <f t="shared" si="83"/>
        <v>10685.46</v>
      </c>
      <c r="I177" s="61">
        <f t="shared" si="83"/>
        <v>0</v>
      </c>
      <c r="J177" s="61">
        <f t="shared" si="83"/>
        <v>0</v>
      </c>
      <c r="K177" s="61">
        <f t="shared" si="83"/>
        <v>0</v>
      </c>
      <c r="L177" s="61">
        <f t="shared" si="83"/>
        <v>0</v>
      </c>
      <c r="M177" s="61">
        <f t="shared" si="83"/>
        <v>0</v>
      </c>
      <c r="N177" s="63">
        <f t="shared" si="55"/>
        <v>10685.46</v>
      </c>
      <c r="O177" s="64"/>
    </row>
    <row r="178" spans="2:15" s="40" customFormat="1" ht="15.75" x14ac:dyDescent="0.25">
      <c r="B178" s="55" t="s">
        <v>140</v>
      </c>
      <c r="C178" s="55"/>
      <c r="D178" s="63">
        <f t="shared" ref="D178:E178" si="84">SUM(D179:D182)</f>
        <v>0.28000000000000003</v>
      </c>
      <c r="E178" s="63">
        <f t="shared" si="84"/>
        <v>10685.46</v>
      </c>
      <c r="F178" s="63"/>
      <c r="G178" s="63">
        <f t="shared" ref="G178:M178" si="85">SUM(G179:G182)</f>
        <v>0</v>
      </c>
      <c r="H178" s="63">
        <f t="shared" si="85"/>
        <v>10685.46</v>
      </c>
      <c r="I178" s="63">
        <f t="shared" si="85"/>
        <v>0</v>
      </c>
      <c r="J178" s="63">
        <f t="shared" si="85"/>
        <v>0</v>
      </c>
      <c r="K178" s="63">
        <f t="shared" si="85"/>
        <v>0</v>
      </c>
      <c r="L178" s="63">
        <f t="shared" si="85"/>
        <v>0</v>
      </c>
      <c r="M178" s="63">
        <f t="shared" si="85"/>
        <v>0</v>
      </c>
      <c r="N178" s="63">
        <f t="shared" si="55"/>
        <v>10685.46</v>
      </c>
      <c r="O178" s="64"/>
    </row>
    <row r="179" spans="2:15" s="40" customFormat="1" ht="15.75" x14ac:dyDescent="0.25">
      <c r="B179" s="55" t="s">
        <v>141</v>
      </c>
      <c r="C179" s="55"/>
      <c r="D179" s="78">
        <v>0.28000000000000003</v>
      </c>
      <c r="E179" s="78">
        <v>106.855</v>
      </c>
      <c r="F179" s="74">
        <v>2025</v>
      </c>
      <c r="G179" s="63"/>
      <c r="H179" s="63">
        <v>106.855</v>
      </c>
      <c r="I179" s="63"/>
      <c r="J179" s="78"/>
      <c r="K179" s="63"/>
      <c r="L179" s="63"/>
      <c r="M179" s="63"/>
      <c r="N179" s="63">
        <f t="shared" si="55"/>
        <v>106.855</v>
      </c>
      <c r="O179" s="64"/>
    </row>
    <row r="180" spans="2:15" s="40" customFormat="1" ht="15.75" x14ac:dyDescent="0.25">
      <c r="B180" s="55" t="s">
        <v>51</v>
      </c>
      <c r="C180" s="55"/>
      <c r="D180" s="63"/>
      <c r="E180" s="63">
        <v>10578.605</v>
      </c>
      <c r="F180" s="65"/>
      <c r="G180" s="63"/>
      <c r="H180" s="63">
        <v>10578.605</v>
      </c>
      <c r="I180" s="63"/>
      <c r="J180" s="63"/>
      <c r="K180" s="63"/>
      <c r="L180" s="63"/>
      <c r="M180" s="63"/>
      <c r="N180" s="63">
        <f t="shared" si="55"/>
        <v>10578.605</v>
      </c>
      <c r="O180" s="64"/>
    </row>
    <row r="181" spans="2:15" s="40" customFormat="1" ht="15.75" x14ac:dyDescent="0.25">
      <c r="B181" s="55" t="s">
        <v>142</v>
      </c>
      <c r="C181" s="55"/>
      <c r="D181" s="63"/>
      <c r="E181" s="63"/>
      <c r="F181" s="65"/>
      <c r="G181" s="63"/>
      <c r="H181" s="63"/>
      <c r="I181" s="63"/>
      <c r="J181" s="63"/>
      <c r="K181" s="63"/>
      <c r="L181" s="63"/>
      <c r="M181" s="63"/>
      <c r="N181" s="63">
        <f t="shared" si="55"/>
        <v>0</v>
      </c>
      <c r="O181" s="64"/>
    </row>
    <row r="182" spans="2:15" s="40" customFormat="1" ht="15.75" x14ac:dyDescent="0.25">
      <c r="B182" s="55" t="s">
        <v>143</v>
      </c>
      <c r="C182" s="55"/>
      <c r="D182" s="63"/>
      <c r="E182" s="63"/>
      <c r="F182" s="65"/>
      <c r="G182" s="63"/>
      <c r="H182" s="63"/>
      <c r="I182" s="63"/>
      <c r="J182" s="63"/>
      <c r="K182" s="63"/>
      <c r="L182" s="63"/>
      <c r="M182" s="63"/>
      <c r="N182" s="63">
        <f t="shared" si="55"/>
        <v>0</v>
      </c>
      <c r="O182" s="64"/>
    </row>
    <row r="183" spans="2:15" s="40" customFormat="1" ht="43.5" x14ac:dyDescent="0.25">
      <c r="B183" s="59" t="s">
        <v>180</v>
      </c>
      <c r="C183" s="60"/>
      <c r="D183" s="61">
        <f>D184</f>
        <v>1.89</v>
      </c>
      <c r="E183" s="61">
        <f>E184</f>
        <v>139626.89000000001</v>
      </c>
      <c r="F183" s="61">
        <f t="shared" ref="F183:M183" si="86">F184</f>
        <v>0</v>
      </c>
      <c r="G183" s="61">
        <f t="shared" si="86"/>
        <v>0</v>
      </c>
      <c r="H183" s="61">
        <f t="shared" si="86"/>
        <v>139626.89000000001</v>
      </c>
      <c r="I183" s="61">
        <f t="shared" si="86"/>
        <v>0</v>
      </c>
      <c r="J183" s="61">
        <f t="shared" si="86"/>
        <v>0</v>
      </c>
      <c r="K183" s="61">
        <f t="shared" si="86"/>
        <v>0</v>
      </c>
      <c r="L183" s="61">
        <f t="shared" si="86"/>
        <v>0</v>
      </c>
      <c r="M183" s="61">
        <f t="shared" si="86"/>
        <v>0</v>
      </c>
      <c r="N183" s="63">
        <f t="shared" ref="N183:N188" si="87">SUM(G183:M183)</f>
        <v>139626.89000000001</v>
      </c>
      <c r="O183" s="64"/>
    </row>
    <row r="184" spans="2:15" s="40" customFormat="1" ht="15.75" x14ac:dyDescent="0.25">
      <c r="B184" s="55" t="s">
        <v>140</v>
      </c>
      <c r="C184" s="55"/>
      <c r="D184" s="63">
        <f t="shared" ref="D184:E184" si="88">SUM(D185:D188)</f>
        <v>1.89</v>
      </c>
      <c r="E184" s="63">
        <f t="shared" si="88"/>
        <v>139626.89000000001</v>
      </c>
      <c r="F184" s="63"/>
      <c r="G184" s="63">
        <f t="shared" ref="G184:M184" si="89">SUM(G185:G188)</f>
        <v>0</v>
      </c>
      <c r="H184" s="63">
        <f t="shared" si="89"/>
        <v>139626.89000000001</v>
      </c>
      <c r="I184" s="63">
        <f t="shared" si="89"/>
        <v>0</v>
      </c>
      <c r="J184" s="63">
        <f t="shared" si="89"/>
        <v>0</v>
      </c>
      <c r="K184" s="63">
        <f t="shared" si="89"/>
        <v>0</v>
      </c>
      <c r="L184" s="63">
        <f t="shared" si="89"/>
        <v>0</v>
      </c>
      <c r="M184" s="63">
        <f t="shared" si="89"/>
        <v>0</v>
      </c>
      <c r="N184" s="63">
        <f t="shared" si="87"/>
        <v>139626.89000000001</v>
      </c>
      <c r="O184" s="64"/>
    </row>
    <row r="185" spans="2:15" s="40" customFormat="1" ht="15.75" x14ac:dyDescent="0.25">
      <c r="B185" s="55" t="s">
        <v>141</v>
      </c>
      <c r="C185" s="55"/>
      <c r="D185" s="78">
        <v>1.89</v>
      </c>
      <c r="E185" s="78">
        <v>1396.269</v>
      </c>
      <c r="F185" s="74">
        <v>2025</v>
      </c>
      <c r="G185" s="63"/>
      <c r="H185" s="63">
        <v>1396.269</v>
      </c>
      <c r="I185" s="63"/>
      <c r="J185" s="78"/>
      <c r="K185" s="63"/>
      <c r="L185" s="63"/>
      <c r="M185" s="63"/>
      <c r="N185" s="63">
        <f t="shared" si="87"/>
        <v>1396.269</v>
      </c>
      <c r="O185" s="64"/>
    </row>
    <row r="186" spans="2:15" s="40" customFormat="1" ht="15.75" x14ac:dyDescent="0.25">
      <c r="B186" s="55" t="s">
        <v>51</v>
      </c>
      <c r="C186" s="55"/>
      <c r="D186" s="63"/>
      <c r="E186" s="63">
        <v>138230.62100000001</v>
      </c>
      <c r="F186" s="65"/>
      <c r="G186" s="63"/>
      <c r="H186" s="63">
        <v>138230.62100000001</v>
      </c>
      <c r="I186" s="63"/>
      <c r="J186" s="63"/>
      <c r="K186" s="63"/>
      <c r="L186" s="63"/>
      <c r="M186" s="63"/>
      <c r="N186" s="63">
        <f t="shared" si="87"/>
        <v>138230.62100000001</v>
      </c>
      <c r="O186" s="64"/>
    </row>
    <row r="187" spans="2:15" s="40" customFormat="1" ht="15.75" x14ac:dyDescent="0.25">
      <c r="B187" s="55" t="s">
        <v>142</v>
      </c>
      <c r="C187" s="55"/>
      <c r="D187" s="63"/>
      <c r="E187" s="63"/>
      <c r="F187" s="65"/>
      <c r="G187" s="63"/>
      <c r="H187" s="63"/>
      <c r="I187" s="63"/>
      <c r="J187" s="63"/>
      <c r="K187" s="63"/>
      <c r="L187" s="63"/>
      <c r="M187" s="63"/>
      <c r="N187" s="63">
        <f t="shared" si="87"/>
        <v>0</v>
      </c>
      <c r="O187" s="64"/>
    </row>
    <row r="188" spans="2:15" s="40" customFormat="1" ht="15.75" x14ac:dyDescent="0.25">
      <c r="B188" s="55" t="s">
        <v>143</v>
      </c>
      <c r="C188" s="55"/>
      <c r="D188" s="63"/>
      <c r="E188" s="63"/>
      <c r="F188" s="65"/>
      <c r="G188" s="63"/>
      <c r="H188" s="63"/>
      <c r="I188" s="63"/>
      <c r="J188" s="63"/>
      <c r="K188" s="63"/>
      <c r="L188" s="63"/>
      <c r="M188" s="63"/>
      <c r="N188" s="63">
        <f t="shared" si="87"/>
        <v>0</v>
      </c>
      <c r="O188" s="64"/>
    </row>
    <row r="189" spans="2:15" s="40" customFormat="1" ht="57.75" x14ac:dyDescent="0.25">
      <c r="B189" s="59" t="s">
        <v>181</v>
      </c>
      <c r="C189" s="60"/>
      <c r="D189" s="61">
        <f>D190</f>
        <v>1.6</v>
      </c>
      <c r="E189" s="61">
        <f>E190</f>
        <v>106053</v>
      </c>
      <c r="F189" s="61">
        <f t="shared" ref="F189:M189" si="90">F190</f>
        <v>0</v>
      </c>
      <c r="G189" s="61">
        <f t="shared" si="90"/>
        <v>0</v>
      </c>
      <c r="H189" s="61">
        <f t="shared" si="90"/>
        <v>106053</v>
      </c>
      <c r="I189" s="61">
        <f t="shared" si="90"/>
        <v>0</v>
      </c>
      <c r="J189" s="61">
        <f t="shared" si="90"/>
        <v>0</v>
      </c>
      <c r="K189" s="61">
        <f t="shared" si="90"/>
        <v>0</v>
      </c>
      <c r="L189" s="61">
        <f t="shared" si="90"/>
        <v>0</v>
      </c>
      <c r="M189" s="61">
        <f t="shared" si="90"/>
        <v>0</v>
      </c>
      <c r="N189" s="63">
        <f t="shared" si="55"/>
        <v>106053</v>
      </c>
      <c r="O189" s="64"/>
    </row>
    <row r="190" spans="2:15" s="40" customFormat="1" ht="15.75" x14ac:dyDescent="0.25">
      <c r="B190" s="55" t="s">
        <v>140</v>
      </c>
      <c r="C190" s="55"/>
      <c r="D190" s="63">
        <f>SUM(D191:D194)</f>
        <v>1.6</v>
      </c>
      <c r="E190" s="63">
        <f>SUM(E191:E194)</f>
        <v>106053</v>
      </c>
      <c r="F190" s="63"/>
      <c r="G190" s="63">
        <f t="shared" ref="G190:M190" si="91">SUM(G191:G194)</f>
        <v>0</v>
      </c>
      <c r="H190" s="63">
        <f t="shared" si="91"/>
        <v>106053</v>
      </c>
      <c r="I190" s="63">
        <f t="shared" si="91"/>
        <v>0</v>
      </c>
      <c r="J190" s="63">
        <f t="shared" si="91"/>
        <v>0</v>
      </c>
      <c r="K190" s="63">
        <f t="shared" si="91"/>
        <v>0</v>
      </c>
      <c r="L190" s="63">
        <f t="shared" si="91"/>
        <v>0</v>
      </c>
      <c r="M190" s="63">
        <f t="shared" si="91"/>
        <v>0</v>
      </c>
      <c r="N190" s="63">
        <f t="shared" si="55"/>
        <v>106053</v>
      </c>
      <c r="O190" s="64"/>
    </row>
    <row r="191" spans="2:15" s="40" customFormat="1" ht="15.75" x14ac:dyDescent="0.25">
      <c r="B191" s="55" t="s">
        <v>141</v>
      </c>
      <c r="C191" s="55"/>
      <c r="D191" s="78">
        <v>1.6</v>
      </c>
      <c r="E191" s="78">
        <v>1060.53</v>
      </c>
      <c r="F191" s="74">
        <v>2025</v>
      </c>
      <c r="G191" s="63"/>
      <c r="H191" s="63">
        <v>1060.53</v>
      </c>
      <c r="I191" s="63"/>
      <c r="J191" s="78"/>
      <c r="K191" s="63"/>
      <c r="L191" s="63"/>
      <c r="M191" s="63"/>
      <c r="N191" s="63">
        <f t="shared" si="55"/>
        <v>1060.53</v>
      </c>
      <c r="O191" s="64"/>
    </row>
    <row r="192" spans="2:15" s="40" customFormat="1" ht="15.75" x14ac:dyDescent="0.25">
      <c r="B192" s="55" t="s">
        <v>51</v>
      </c>
      <c r="C192" s="55"/>
      <c r="D192" s="63"/>
      <c r="E192" s="63">
        <v>104992.47</v>
      </c>
      <c r="F192" s="65"/>
      <c r="G192" s="63"/>
      <c r="H192" s="63">
        <v>104992.47</v>
      </c>
      <c r="I192" s="63"/>
      <c r="J192" s="63"/>
      <c r="K192" s="63"/>
      <c r="L192" s="63"/>
      <c r="M192" s="63"/>
      <c r="N192" s="63">
        <f t="shared" si="55"/>
        <v>104992.47</v>
      </c>
      <c r="O192" s="64"/>
    </row>
    <row r="193" spans="2:15" s="40" customFormat="1" ht="15.75" x14ac:dyDescent="0.25">
      <c r="B193" s="55" t="s">
        <v>142</v>
      </c>
      <c r="C193" s="55"/>
      <c r="D193" s="63"/>
      <c r="E193" s="63"/>
      <c r="F193" s="65"/>
      <c r="G193" s="63"/>
      <c r="H193" s="63"/>
      <c r="I193" s="63"/>
      <c r="J193" s="63"/>
      <c r="K193" s="63"/>
      <c r="L193" s="63"/>
      <c r="M193" s="63"/>
      <c r="N193" s="63">
        <f t="shared" si="55"/>
        <v>0</v>
      </c>
      <c r="O193" s="64"/>
    </row>
    <row r="194" spans="2:15" s="40" customFormat="1" ht="15.75" x14ac:dyDescent="0.25">
      <c r="B194" s="55" t="s">
        <v>143</v>
      </c>
      <c r="C194" s="55"/>
      <c r="D194" s="63"/>
      <c r="E194" s="63">
        <f>E272+E278+E284+E290+E296+E302+E254+E260+E266+E308+E314</f>
        <v>0</v>
      </c>
      <c r="F194" s="63">
        <f t="shared" ref="F194:M194" si="92">F272+F278+F284+F290+F296+F302+F254+F260+F266+F308+F314</f>
        <v>0</v>
      </c>
      <c r="G194" s="63">
        <f t="shared" si="92"/>
        <v>0</v>
      </c>
      <c r="H194" s="63">
        <f t="shared" si="92"/>
        <v>0</v>
      </c>
      <c r="I194" s="63">
        <f t="shared" si="92"/>
        <v>0</v>
      </c>
      <c r="J194" s="63">
        <f t="shared" si="92"/>
        <v>0</v>
      </c>
      <c r="K194" s="63">
        <f t="shared" si="92"/>
        <v>0</v>
      </c>
      <c r="L194" s="63">
        <f t="shared" si="92"/>
        <v>0</v>
      </c>
      <c r="M194" s="63">
        <f t="shared" si="92"/>
        <v>0</v>
      </c>
      <c r="N194" s="63">
        <f t="shared" si="55"/>
        <v>0</v>
      </c>
      <c r="O194" s="64"/>
    </row>
    <row r="195" spans="2:15" s="40" customFormat="1" ht="29.25" x14ac:dyDescent="0.25">
      <c r="B195" s="59" t="s">
        <v>182</v>
      </c>
      <c r="C195" s="60"/>
      <c r="D195" s="61">
        <f>D196</f>
        <v>0.55700000000000005</v>
      </c>
      <c r="E195" s="61">
        <f>E196</f>
        <v>30149.3</v>
      </c>
      <c r="F195" s="61">
        <f t="shared" ref="F195:M195" si="93">F196</f>
        <v>0</v>
      </c>
      <c r="G195" s="61">
        <f t="shared" si="93"/>
        <v>0</v>
      </c>
      <c r="H195" s="61">
        <f t="shared" si="93"/>
        <v>30149.3</v>
      </c>
      <c r="I195" s="61">
        <f t="shared" si="93"/>
        <v>0</v>
      </c>
      <c r="J195" s="61">
        <f t="shared" si="93"/>
        <v>0</v>
      </c>
      <c r="K195" s="61">
        <f t="shared" si="93"/>
        <v>0</v>
      </c>
      <c r="L195" s="61">
        <f t="shared" si="93"/>
        <v>0</v>
      </c>
      <c r="M195" s="61">
        <f t="shared" si="93"/>
        <v>0</v>
      </c>
      <c r="N195" s="63">
        <f t="shared" ref="N195:N200" si="94">SUM(G195:M195)</f>
        <v>30149.3</v>
      </c>
      <c r="O195" s="64"/>
    </row>
    <row r="196" spans="2:15" s="40" customFormat="1" ht="15.75" x14ac:dyDescent="0.25">
      <c r="B196" s="55" t="s">
        <v>140</v>
      </c>
      <c r="C196" s="55"/>
      <c r="D196" s="63">
        <f t="shared" ref="D196:E196" si="95">SUM(D197:D200)</f>
        <v>0.55700000000000005</v>
      </c>
      <c r="E196" s="63">
        <f t="shared" si="95"/>
        <v>30149.3</v>
      </c>
      <c r="F196" s="63"/>
      <c r="G196" s="63">
        <f t="shared" ref="G196:M196" si="96">SUM(G197:G200)</f>
        <v>0</v>
      </c>
      <c r="H196" s="63">
        <f t="shared" si="96"/>
        <v>30149.3</v>
      </c>
      <c r="I196" s="63">
        <f t="shared" si="96"/>
        <v>0</v>
      </c>
      <c r="J196" s="63">
        <f t="shared" si="96"/>
        <v>0</v>
      </c>
      <c r="K196" s="63">
        <f t="shared" si="96"/>
        <v>0</v>
      </c>
      <c r="L196" s="63">
        <f t="shared" si="96"/>
        <v>0</v>
      </c>
      <c r="M196" s="63">
        <f t="shared" si="96"/>
        <v>0</v>
      </c>
      <c r="N196" s="63">
        <f t="shared" si="94"/>
        <v>30149.3</v>
      </c>
      <c r="O196" s="64"/>
    </row>
    <row r="197" spans="2:15" s="40" customFormat="1" ht="15.75" x14ac:dyDescent="0.25">
      <c r="B197" s="55" t="s">
        <v>141</v>
      </c>
      <c r="C197" s="55"/>
      <c r="D197" s="78">
        <v>0.55700000000000005</v>
      </c>
      <c r="E197" s="78">
        <v>301.49299999999999</v>
      </c>
      <c r="F197" s="74">
        <v>2025</v>
      </c>
      <c r="G197" s="63"/>
      <c r="H197" s="63">
        <v>301.49299999999999</v>
      </c>
      <c r="I197" s="63"/>
      <c r="J197" s="78"/>
      <c r="K197" s="63"/>
      <c r="L197" s="63"/>
      <c r="M197" s="63"/>
      <c r="N197" s="63">
        <f t="shared" si="94"/>
        <v>301.49299999999999</v>
      </c>
      <c r="O197" s="64"/>
    </row>
    <row r="198" spans="2:15" s="40" customFormat="1" ht="15.75" x14ac:dyDescent="0.25">
      <c r="B198" s="55" t="s">
        <v>51</v>
      </c>
      <c r="C198" s="55"/>
      <c r="D198" s="63"/>
      <c r="E198" s="63">
        <v>29847.807000000001</v>
      </c>
      <c r="F198" s="65"/>
      <c r="G198" s="63"/>
      <c r="H198" s="63">
        <v>29847.807000000001</v>
      </c>
      <c r="I198" s="63"/>
      <c r="J198" s="63"/>
      <c r="K198" s="63"/>
      <c r="L198" s="63"/>
      <c r="M198" s="63"/>
      <c r="N198" s="63">
        <f t="shared" si="94"/>
        <v>29847.807000000001</v>
      </c>
      <c r="O198" s="64"/>
    </row>
    <row r="199" spans="2:15" s="40" customFormat="1" ht="15.75" x14ac:dyDescent="0.25">
      <c r="B199" s="55" t="s">
        <v>142</v>
      </c>
      <c r="C199" s="55"/>
      <c r="D199" s="63"/>
      <c r="E199" s="63"/>
      <c r="F199" s="65"/>
      <c r="G199" s="63"/>
      <c r="H199" s="63"/>
      <c r="I199" s="63"/>
      <c r="J199" s="63"/>
      <c r="K199" s="63"/>
      <c r="L199" s="63"/>
      <c r="M199" s="63"/>
      <c r="N199" s="63">
        <f t="shared" si="94"/>
        <v>0</v>
      </c>
      <c r="O199" s="64"/>
    </row>
    <row r="200" spans="2:15" s="40" customFormat="1" ht="15.75" x14ac:dyDescent="0.25">
      <c r="B200" s="55" t="s">
        <v>143</v>
      </c>
      <c r="C200" s="55"/>
      <c r="D200" s="63"/>
      <c r="E200" s="63"/>
      <c r="F200" s="65"/>
      <c r="G200" s="63"/>
      <c r="H200" s="63"/>
      <c r="I200" s="63"/>
      <c r="J200" s="63"/>
      <c r="K200" s="63"/>
      <c r="L200" s="63"/>
      <c r="M200" s="63"/>
      <c r="N200" s="63">
        <f t="shared" si="94"/>
        <v>0</v>
      </c>
      <c r="O200" s="64"/>
    </row>
    <row r="201" spans="2:15" s="40" customFormat="1" ht="43.5" x14ac:dyDescent="0.25">
      <c r="B201" s="59" t="s">
        <v>183</v>
      </c>
      <c r="C201" s="60"/>
      <c r="D201" s="61">
        <f>D202</f>
        <v>0.52</v>
      </c>
      <c r="E201" s="61">
        <f>E202</f>
        <v>13000</v>
      </c>
      <c r="F201" s="61">
        <f t="shared" ref="F201:M201" si="97">F202</f>
        <v>0</v>
      </c>
      <c r="G201" s="61">
        <f t="shared" si="97"/>
        <v>13000</v>
      </c>
      <c r="H201" s="61">
        <f t="shared" si="97"/>
        <v>0</v>
      </c>
      <c r="I201" s="61">
        <f t="shared" si="97"/>
        <v>0</v>
      </c>
      <c r="J201" s="61">
        <f t="shared" si="97"/>
        <v>0</v>
      </c>
      <c r="K201" s="61">
        <f t="shared" si="97"/>
        <v>0</v>
      </c>
      <c r="L201" s="61">
        <f t="shared" si="97"/>
        <v>0</v>
      </c>
      <c r="M201" s="61">
        <f t="shared" si="97"/>
        <v>0</v>
      </c>
      <c r="N201" s="63">
        <f t="shared" si="55"/>
        <v>13000</v>
      </c>
      <c r="O201" s="64"/>
    </row>
    <row r="202" spans="2:15" s="40" customFormat="1" ht="15.75" x14ac:dyDescent="0.25">
      <c r="B202" s="55" t="s">
        <v>140</v>
      </c>
      <c r="C202" s="55"/>
      <c r="D202" s="63">
        <f t="shared" ref="D202:E202" si="98">SUM(D203:D206)</f>
        <v>0.52</v>
      </c>
      <c r="E202" s="63">
        <f t="shared" si="98"/>
        <v>13000</v>
      </c>
      <c r="F202" s="63"/>
      <c r="G202" s="63">
        <f t="shared" ref="G202:M202" si="99">SUM(G203:G206)</f>
        <v>13000</v>
      </c>
      <c r="H202" s="63">
        <f t="shared" si="99"/>
        <v>0</v>
      </c>
      <c r="I202" s="63">
        <f t="shared" si="99"/>
        <v>0</v>
      </c>
      <c r="J202" s="63">
        <f t="shared" si="99"/>
        <v>0</v>
      </c>
      <c r="K202" s="63">
        <f t="shared" si="99"/>
        <v>0</v>
      </c>
      <c r="L202" s="63">
        <f t="shared" si="99"/>
        <v>0</v>
      </c>
      <c r="M202" s="63">
        <f t="shared" si="99"/>
        <v>0</v>
      </c>
      <c r="N202" s="63">
        <f t="shared" si="55"/>
        <v>13000</v>
      </c>
      <c r="O202" s="64"/>
    </row>
    <row r="203" spans="2:15" s="40" customFormat="1" ht="15.75" x14ac:dyDescent="0.25">
      <c r="B203" s="55" t="s">
        <v>141</v>
      </c>
      <c r="C203" s="55"/>
      <c r="D203" s="78">
        <v>0.52</v>
      </c>
      <c r="E203" s="78">
        <v>13000</v>
      </c>
      <c r="F203" s="74">
        <v>2024</v>
      </c>
      <c r="G203" s="63">
        <v>13000</v>
      </c>
      <c r="H203" s="63"/>
      <c r="I203" s="63"/>
      <c r="J203" s="78"/>
      <c r="K203" s="63"/>
      <c r="L203" s="63"/>
      <c r="M203" s="63"/>
      <c r="N203" s="63">
        <f t="shared" si="55"/>
        <v>13000</v>
      </c>
      <c r="O203" s="64"/>
    </row>
    <row r="204" spans="2:15" s="40" customFormat="1" ht="15.75" x14ac:dyDescent="0.25">
      <c r="B204" s="55" t="s">
        <v>51</v>
      </c>
      <c r="C204" s="55"/>
      <c r="D204" s="63"/>
      <c r="E204" s="63"/>
      <c r="F204" s="65"/>
      <c r="G204" s="63"/>
      <c r="H204" s="63"/>
      <c r="I204" s="63"/>
      <c r="J204" s="63"/>
      <c r="K204" s="63"/>
      <c r="L204" s="63"/>
      <c r="M204" s="63"/>
      <c r="N204" s="63">
        <f t="shared" si="55"/>
        <v>0</v>
      </c>
      <c r="O204" s="64"/>
    </row>
    <row r="205" spans="2:15" s="40" customFormat="1" ht="15.75" x14ac:dyDescent="0.25">
      <c r="B205" s="55" t="s">
        <v>142</v>
      </c>
      <c r="C205" s="55"/>
      <c r="D205" s="63"/>
      <c r="E205" s="63"/>
      <c r="F205" s="65"/>
      <c r="G205" s="63"/>
      <c r="H205" s="63"/>
      <c r="I205" s="63"/>
      <c r="J205" s="63"/>
      <c r="K205" s="63"/>
      <c r="L205" s="63"/>
      <c r="M205" s="63"/>
      <c r="N205" s="63">
        <f t="shared" si="55"/>
        <v>0</v>
      </c>
      <c r="O205" s="64"/>
    </row>
    <row r="206" spans="2:15" s="40" customFormat="1" ht="15.75" x14ac:dyDescent="0.25">
      <c r="B206" s="55" t="s">
        <v>143</v>
      </c>
      <c r="C206" s="55"/>
      <c r="D206" s="63"/>
      <c r="E206" s="63"/>
      <c r="F206" s="65"/>
      <c r="G206" s="63"/>
      <c r="H206" s="63"/>
      <c r="I206" s="63"/>
      <c r="J206" s="63"/>
      <c r="K206" s="63"/>
      <c r="L206" s="63"/>
      <c r="M206" s="63"/>
      <c r="N206" s="63">
        <f t="shared" si="55"/>
        <v>0</v>
      </c>
      <c r="O206" s="64"/>
    </row>
    <row r="207" spans="2:15" s="40" customFormat="1" ht="43.5" x14ac:dyDescent="0.25">
      <c r="B207" s="59" t="s">
        <v>184</v>
      </c>
      <c r="C207" s="60"/>
      <c r="D207" s="61">
        <f>D208</f>
        <v>1.45</v>
      </c>
      <c r="E207" s="61">
        <f>E208</f>
        <v>27000</v>
      </c>
      <c r="F207" s="61">
        <f t="shared" ref="F207:M207" si="100">F208</f>
        <v>0</v>
      </c>
      <c r="G207" s="61">
        <f t="shared" si="100"/>
        <v>27000</v>
      </c>
      <c r="H207" s="61">
        <f t="shared" si="100"/>
        <v>0</v>
      </c>
      <c r="I207" s="61">
        <f t="shared" si="100"/>
        <v>0</v>
      </c>
      <c r="J207" s="61">
        <f t="shared" si="100"/>
        <v>0</v>
      </c>
      <c r="K207" s="61">
        <f t="shared" si="100"/>
        <v>0</v>
      </c>
      <c r="L207" s="61">
        <f t="shared" si="100"/>
        <v>0</v>
      </c>
      <c r="M207" s="61">
        <f t="shared" si="100"/>
        <v>0</v>
      </c>
      <c r="N207" s="63">
        <f t="shared" ref="N207:N212" si="101">SUM(G207:M207)</f>
        <v>27000</v>
      </c>
      <c r="O207" s="64"/>
    </row>
    <row r="208" spans="2:15" s="40" customFormat="1" ht="15.75" x14ac:dyDescent="0.25">
      <c r="B208" s="55" t="s">
        <v>140</v>
      </c>
      <c r="C208" s="55"/>
      <c r="D208" s="63">
        <f t="shared" ref="D208:E208" si="102">SUM(D209:D212)</f>
        <v>1.45</v>
      </c>
      <c r="E208" s="63">
        <f t="shared" si="102"/>
        <v>27000</v>
      </c>
      <c r="F208" s="63"/>
      <c r="G208" s="63">
        <f t="shared" ref="G208:M208" si="103">SUM(G209:G212)</f>
        <v>27000</v>
      </c>
      <c r="H208" s="63">
        <f t="shared" si="103"/>
        <v>0</v>
      </c>
      <c r="I208" s="63">
        <f t="shared" si="103"/>
        <v>0</v>
      </c>
      <c r="J208" s="63">
        <f t="shared" si="103"/>
        <v>0</v>
      </c>
      <c r="K208" s="63">
        <f t="shared" si="103"/>
        <v>0</v>
      </c>
      <c r="L208" s="63">
        <f t="shared" si="103"/>
        <v>0</v>
      </c>
      <c r="M208" s="63">
        <f t="shared" si="103"/>
        <v>0</v>
      </c>
      <c r="N208" s="63">
        <f t="shared" si="101"/>
        <v>27000</v>
      </c>
      <c r="O208" s="64"/>
    </row>
    <row r="209" spans="2:15" s="40" customFormat="1" ht="15.75" x14ac:dyDescent="0.25">
      <c r="B209" s="55" t="s">
        <v>141</v>
      </c>
      <c r="C209" s="55"/>
      <c r="D209" s="78">
        <v>1.45</v>
      </c>
      <c r="E209" s="78">
        <v>27000</v>
      </c>
      <c r="F209" s="74">
        <v>2024</v>
      </c>
      <c r="G209" s="63">
        <v>27000</v>
      </c>
      <c r="H209" s="63"/>
      <c r="I209" s="63"/>
      <c r="J209" s="78"/>
      <c r="K209" s="63"/>
      <c r="L209" s="63"/>
      <c r="M209" s="63"/>
      <c r="N209" s="63">
        <f t="shared" si="101"/>
        <v>27000</v>
      </c>
      <c r="O209" s="64"/>
    </row>
    <row r="210" spans="2:15" s="40" customFormat="1" ht="15.75" x14ac:dyDescent="0.25">
      <c r="B210" s="55" t="s">
        <v>51</v>
      </c>
      <c r="C210" s="55"/>
      <c r="D210" s="63"/>
      <c r="E210" s="63"/>
      <c r="F210" s="65"/>
      <c r="G210" s="63"/>
      <c r="H210" s="63"/>
      <c r="I210" s="63"/>
      <c r="J210" s="63"/>
      <c r="K210" s="63"/>
      <c r="L210" s="63"/>
      <c r="M210" s="63"/>
      <c r="N210" s="63">
        <f t="shared" si="101"/>
        <v>0</v>
      </c>
      <c r="O210" s="64"/>
    </row>
    <row r="211" spans="2:15" s="40" customFormat="1" ht="15.75" x14ac:dyDescent="0.25">
      <c r="B211" s="55" t="s">
        <v>142</v>
      </c>
      <c r="C211" s="55"/>
      <c r="D211" s="63"/>
      <c r="E211" s="63"/>
      <c r="F211" s="65"/>
      <c r="G211" s="63"/>
      <c r="H211" s="63"/>
      <c r="I211" s="63"/>
      <c r="J211" s="63"/>
      <c r="K211" s="63"/>
      <c r="L211" s="63"/>
      <c r="M211" s="63"/>
      <c r="N211" s="63">
        <f t="shared" si="101"/>
        <v>0</v>
      </c>
      <c r="O211" s="64"/>
    </row>
    <row r="212" spans="2:15" s="40" customFormat="1" ht="15.75" x14ac:dyDescent="0.25">
      <c r="B212" s="55" t="s">
        <v>143</v>
      </c>
      <c r="C212" s="55"/>
      <c r="D212" s="63"/>
      <c r="E212" s="63"/>
      <c r="F212" s="65"/>
      <c r="G212" s="63"/>
      <c r="H212" s="63"/>
      <c r="I212" s="63"/>
      <c r="J212" s="63"/>
      <c r="K212" s="63"/>
      <c r="L212" s="63"/>
      <c r="M212" s="63"/>
      <c r="N212" s="63">
        <f t="shared" si="101"/>
        <v>0</v>
      </c>
      <c r="O212" s="64"/>
    </row>
    <row r="213" spans="2:15" s="40" customFormat="1" ht="29.25" x14ac:dyDescent="0.25">
      <c r="B213" s="59" t="s">
        <v>185</v>
      </c>
      <c r="C213" s="60"/>
      <c r="D213" s="61">
        <f>D214</f>
        <v>1</v>
      </c>
      <c r="E213" s="61">
        <f>E214</f>
        <v>20000</v>
      </c>
      <c r="F213" s="61">
        <f t="shared" ref="F213:M213" si="104">F214</f>
        <v>0</v>
      </c>
      <c r="G213" s="61">
        <f t="shared" si="104"/>
        <v>0</v>
      </c>
      <c r="H213" s="61">
        <f t="shared" si="104"/>
        <v>20000</v>
      </c>
      <c r="I213" s="61">
        <f t="shared" si="104"/>
        <v>0</v>
      </c>
      <c r="J213" s="61">
        <f t="shared" si="104"/>
        <v>0</v>
      </c>
      <c r="K213" s="61">
        <f t="shared" si="104"/>
        <v>0</v>
      </c>
      <c r="L213" s="61">
        <f t="shared" si="104"/>
        <v>0</v>
      </c>
      <c r="M213" s="61">
        <f t="shared" si="104"/>
        <v>0</v>
      </c>
      <c r="N213" s="63">
        <f t="shared" si="55"/>
        <v>20000</v>
      </c>
      <c r="O213" s="64"/>
    </row>
    <row r="214" spans="2:15" s="40" customFormat="1" ht="15.75" x14ac:dyDescent="0.25">
      <c r="B214" s="55" t="s">
        <v>140</v>
      </c>
      <c r="C214" s="55"/>
      <c r="D214" s="63">
        <f t="shared" ref="D214:M214" si="105">SUM(D215:D218)</f>
        <v>1</v>
      </c>
      <c r="E214" s="63">
        <f t="shared" si="105"/>
        <v>20000</v>
      </c>
      <c r="F214" s="63"/>
      <c r="G214" s="63">
        <f t="shared" si="105"/>
        <v>0</v>
      </c>
      <c r="H214" s="63">
        <f t="shared" si="105"/>
        <v>20000</v>
      </c>
      <c r="I214" s="63">
        <f t="shared" si="105"/>
        <v>0</v>
      </c>
      <c r="J214" s="63">
        <f t="shared" si="105"/>
        <v>0</v>
      </c>
      <c r="K214" s="63">
        <f t="shared" si="105"/>
        <v>0</v>
      </c>
      <c r="L214" s="63">
        <f t="shared" si="105"/>
        <v>0</v>
      </c>
      <c r="M214" s="63">
        <f t="shared" si="105"/>
        <v>0</v>
      </c>
      <c r="N214" s="63">
        <f t="shared" si="55"/>
        <v>20000</v>
      </c>
      <c r="O214" s="64"/>
    </row>
    <row r="215" spans="2:15" s="40" customFormat="1" ht="15.75" x14ac:dyDescent="0.25">
      <c r="B215" s="55" t="s">
        <v>141</v>
      </c>
      <c r="C215" s="55"/>
      <c r="D215" s="78">
        <v>1</v>
      </c>
      <c r="E215" s="78"/>
      <c r="F215" s="74"/>
      <c r="G215" s="63"/>
      <c r="H215" s="63"/>
      <c r="I215" s="63"/>
      <c r="J215" s="78"/>
      <c r="K215" s="63"/>
      <c r="L215" s="63"/>
      <c r="M215" s="63"/>
      <c r="N215" s="63">
        <f t="shared" si="55"/>
        <v>0</v>
      </c>
      <c r="O215" s="64"/>
    </row>
    <row r="216" spans="2:15" s="40" customFormat="1" ht="15.75" x14ac:dyDescent="0.25">
      <c r="B216" s="55" t="s">
        <v>51</v>
      </c>
      <c r="C216" s="55"/>
      <c r="D216" s="78"/>
      <c r="E216" s="78">
        <v>20000</v>
      </c>
      <c r="F216" s="74">
        <v>2024</v>
      </c>
      <c r="G216" s="63"/>
      <c r="H216" s="63">
        <v>20000</v>
      </c>
      <c r="I216" s="63"/>
      <c r="J216" s="63"/>
      <c r="K216" s="63"/>
      <c r="L216" s="63"/>
      <c r="M216" s="63"/>
      <c r="N216" s="63">
        <f t="shared" si="55"/>
        <v>20000</v>
      </c>
      <c r="O216" s="64"/>
    </row>
    <row r="217" spans="2:15" s="40" customFormat="1" ht="15.75" x14ac:dyDescent="0.25">
      <c r="B217" s="55" t="s">
        <v>142</v>
      </c>
      <c r="C217" s="55"/>
      <c r="D217" s="63"/>
      <c r="E217" s="63"/>
      <c r="F217" s="65"/>
      <c r="G217" s="63"/>
      <c r="H217" s="63"/>
      <c r="I217" s="63"/>
      <c r="J217" s="63"/>
      <c r="K217" s="63"/>
      <c r="L217" s="63"/>
      <c r="M217" s="63"/>
      <c r="N217" s="63">
        <f t="shared" si="55"/>
        <v>0</v>
      </c>
      <c r="O217" s="64"/>
    </row>
    <row r="218" spans="2:15" s="40" customFormat="1" ht="15.75" x14ac:dyDescent="0.25">
      <c r="B218" s="55" t="s">
        <v>143</v>
      </c>
      <c r="C218" s="55"/>
      <c r="D218" s="63"/>
      <c r="E218" s="63"/>
      <c r="F218" s="65"/>
      <c r="G218" s="63"/>
      <c r="H218" s="63"/>
      <c r="I218" s="63"/>
      <c r="J218" s="63"/>
      <c r="K218" s="63"/>
      <c r="L218" s="63"/>
      <c r="M218" s="63"/>
      <c r="N218" s="63">
        <f t="shared" si="55"/>
        <v>0</v>
      </c>
      <c r="O218" s="64"/>
    </row>
    <row r="219" spans="2:15" s="40" customFormat="1" ht="29.25" x14ac:dyDescent="0.25">
      <c r="B219" s="59" t="s">
        <v>186</v>
      </c>
      <c r="C219" s="60"/>
      <c r="D219" s="61">
        <f>D220</f>
        <v>0.58699999999999997</v>
      </c>
      <c r="E219" s="61">
        <f>E220</f>
        <v>43365.599999999999</v>
      </c>
      <c r="F219" s="61">
        <f t="shared" ref="F219:M219" si="106">F220</f>
        <v>0</v>
      </c>
      <c r="G219" s="61">
        <f t="shared" si="106"/>
        <v>0</v>
      </c>
      <c r="H219" s="61">
        <f t="shared" si="106"/>
        <v>43365.599999999999</v>
      </c>
      <c r="I219" s="61">
        <f t="shared" si="106"/>
        <v>0</v>
      </c>
      <c r="J219" s="61">
        <f t="shared" si="106"/>
        <v>0</v>
      </c>
      <c r="K219" s="61">
        <f t="shared" si="106"/>
        <v>0</v>
      </c>
      <c r="L219" s="61">
        <f t="shared" si="106"/>
        <v>0</v>
      </c>
      <c r="M219" s="61">
        <f t="shared" si="106"/>
        <v>0</v>
      </c>
      <c r="N219" s="63">
        <f t="shared" ref="N219:N224" si="107">SUM(G219:M219)</f>
        <v>43365.599999999999</v>
      </c>
      <c r="O219" s="64"/>
    </row>
    <row r="220" spans="2:15" s="40" customFormat="1" ht="15.75" x14ac:dyDescent="0.25">
      <c r="B220" s="55" t="s">
        <v>140</v>
      </c>
      <c r="C220" s="55"/>
      <c r="D220" s="63">
        <f t="shared" ref="D220:M220" si="108">SUM(D221:D224)</f>
        <v>0.58699999999999997</v>
      </c>
      <c r="E220" s="63">
        <f t="shared" si="108"/>
        <v>43365.599999999999</v>
      </c>
      <c r="F220" s="63"/>
      <c r="G220" s="63">
        <f t="shared" si="108"/>
        <v>0</v>
      </c>
      <c r="H220" s="63">
        <f t="shared" si="108"/>
        <v>43365.599999999999</v>
      </c>
      <c r="I220" s="63">
        <f t="shared" si="108"/>
        <v>0</v>
      </c>
      <c r="J220" s="63">
        <f t="shared" si="108"/>
        <v>0</v>
      </c>
      <c r="K220" s="63">
        <f t="shared" si="108"/>
        <v>0</v>
      </c>
      <c r="L220" s="63">
        <f t="shared" si="108"/>
        <v>0</v>
      </c>
      <c r="M220" s="63">
        <f t="shared" si="108"/>
        <v>0</v>
      </c>
      <c r="N220" s="63">
        <f t="shared" si="107"/>
        <v>43365.599999999999</v>
      </c>
      <c r="O220" s="64"/>
    </row>
    <row r="221" spans="2:15" s="40" customFormat="1" ht="15.75" x14ac:dyDescent="0.25">
      <c r="B221" s="55" t="s">
        <v>141</v>
      </c>
      <c r="C221" s="55"/>
      <c r="D221" s="78">
        <v>0.58699999999999997</v>
      </c>
      <c r="E221" s="78"/>
      <c r="F221" s="74">
        <v>2025</v>
      </c>
      <c r="G221" s="63"/>
      <c r="H221" s="63"/>
      <c r="I221" s="63"/>
      <c r="J221" s="78"/>
      <c r="K221" s="63"/>
      <c r="L221" s="63"/>
      <c r="M221" s="63"/>
      <c r="N221" s="63">
        <f t="shared" si="107"/>
        <v>0</v>
      </c>
      <c r="O221" s="64"/>
    </row>
    <row r="222" spans="2:15" s="40" customFormat="1" ht="15.75" x14ac:dyDescent="0.25">
      <c r="B222" s="55" t="s">
        <v>51</v>
      </c>
      <c r="C222" s="55"/>
      <c r="D222" s="63"/>
      <c r="E222" s="63">
        <v>43365.599999999999</v>
      </c>
      <c r="F222" s="65"/>
      <c r="G222" s="63"/>
      <c r="H222" s="63">
        <v>43365.599999999999</v>
      </c>
      <c r="I222" s="63"/>
      <c r="J222" s="63"/>
      <c r="K222" s="63"/>
      <c r="L222" s="63"/>
      <c r="M222" s="63"/>
      <c r="N222" s="63">
        <f t="shared" si="107"/>
        <v>43365.599999999999</v>
      </c>
      <c r="O222" s="64"/>
    </row>
    <row r="223" spans="2:15" s="40" customFormat="1" ht="15.75" x14ac:dyDescent="0.25">
      <c r="B223" s="55" t="s">
        <v>142</v>
      </c>
      <c r="C223" s="55"/>
      <c r="D223" s="63"/>
      <c r="E223" s="63"/>
      <c r="F223" s="65"/>
      <c r="G223" s="63"/>
      <c r="H223" s="63"/>
      <c r="I223" s="63"/>
      <c r="J223" s="63"/>
      <c r="K223" s="63"/>
      <c r="L223" s="63"/>
      <c r="M223" s="63"/>
      <c r="N223" s="63">
        <f t="shared" si="107"/>
        <v>0</v>
      </c>
      <c r="O223" s="64"/>
    </row>
    <row r="224" spans="2:15" s="40" customFormat="1" ht="15.75" x14ac:dyDescent="0.25">
      <c r="B224" s="55" t="s">
        <v>143</v>
      </c>
      <c r="C224" s="55"/>
      <c r="D224" s="63"/>
      <c r="E224" s="63"/>
      <c r="F224" s="65"/>
      <c r="G224" s="63"/>
      <c r="H224" s="63"/>
      <c r="I224" s="63"/>
      <c r="J224" s="63"/>
      <c r="K224" s="63"/>
      <c r="L224" s="63"/>
      <c r="M224" s="63"/>
      <c r="N224" s="63">
        <f t="shared" si="107"/>
        <v>0</v>
      </c>
      <c r="O224" s="64"/>
    </row>
    <row r="225" spans="2:15" s="40" customFormat="1" ht="29.25" x14ac:dyDescent="0.25">
      <c r="B225" s="59" t="s">
        <v>187</v>
      </c>
      <c r="C225" s="60"/>
      <c r="D225" s="61">
        <f>D226</f>
        <v>1.91</v>
      </c>
      <c r="E225" s="61">
        <f>E226</f>
        <v>141104.42000000001</v>
      </c>
      <c r="F225" s="61">
        <f t="shared" ref="F225:M225" si="109">F226</f>
        <v>0</v>
      </c>
      <c r="G225" s="61">
        <f t="shared" si="109"/>
        <v>0</v>
      </c>
      <c r="H225" s="61">
        <f t="shared" si="109"/>
        <v>141104.42000000001</v>
      </c>
      <c r="I225" s="61">
        <f t="shared" si="109"/>
        <v>0</v>
      </c>
      <c r="J225" s="61">
        <f t="shared" si="109"/>
        <v>0</v>
      </c>
      <c r="K225" s="61">
        <f t="shared" si="109"/>
        <v>0</v>
      </c>
      <c r="L225" s="61">
        <f t="shared" si="109"/>
        <v>0</v>
      </c>
      <c r="M225" s="61">
        <f t="shared" si="109"/>
        <v>0</v>
      </c>
      <c r="N225" s="63">
        <f t="shared" si="55"/>
        <v>141104.42000000001</v>
      </c>
      <c r="O225" s="64"/>
    </row>
    <row r="226" spans="2:15" s="40" customFormat="1" ht="15.75" x14ac:dyDescent="0.25">
      <c r="B226" s="55" t="s">
        <v>140</v>
      </c>
      <c r="C226" s="55"/>
      <c r="D226" s="63">
        <f t="shared" ref="D226:M226" si="110">SUM(D227:D230)</f>
        <v>1.91</v>
      </c>
      <c r="E226" s="63">
        <f t="shared" si="110"/>
        <v>141104.42000000001</v>
      </c>
      <c r="F226" s="63"/>
      <c r="G226" s="63">
        <f t="shared" si="110"/>
        <v>0</v>
      </c>
      <c r="H226" s="63">
        <f t="shared" si="110"/>
        <v>141104.42000000001</v>
      </c>
      <c r="I226" s="63">
        <f t="shared" si="110"/>
        <v>0</v>
      </c>
      <c r="J226" s="63">
        <f t="shared" si="110"/>
        <v>0</v>
      </c>
      <c r="K226" s="63">
        <f t="shared" si="110"/>
        <v>0</v>
      </c>
      <c r="L226" s="63">
        <f t="shared" si="110"/>
        <v>0</v>
      </c>
      <c r="M226" s="63">
        <f t="shared" si="110"/>
        <v>0</v>
      </c>
      <c r="N226" s="63">
        <f t="shared" si="55"/>
        <v>141104.42000000001</v>
      </c>
      <c r="O226" s="64"/>
    </row>
    <row r="227" spans="2:15" s="40" customFormat="1" ht="15.75" x14ac:dyDescent="0.25">
      <c r="B227" s="55" t="s">
        <v>141</v>
      </c>
      <c r="C227" s="55"/>
      <c r="D227" s="78">
        <v>1.91</v>
      </c>
      <c r="E227" s="78"/>
      <c r="F227" s="74">
        <v>2025</v>
      </c>
      <c r="G227" s="63"/>
      <c r="H227" s="63"/>
      <c r="I227" s="63"/>
      <c r="J227" s="78"/>
      <c r="K227" s="63"/>
      <c r="L227" s="63"/>
      <c r="M227" s="63"/>
      <c r="N227" s="63">
        <f t="shared" si="55"/>
        <v>0</v>
      </c>
      <c r="O227" s="64"/>
    </row>
    <row r="228" spans="2:15" s="40" customFormat="1" ht="15.75" x14ac:dyDescent="0.25">
      <c r="B228" s="55" t="s">
        <v>51</v>
      </c>
      <c r="C228" s="55"/>
      <c r="D228" s="63"/>
      <c r="E228" s="63">
        <v>141104.42000000001</v>
      </c>
      <c r="F228" s="65"/>
      <c r="G228" s="63"/>
      <c r="H228" s="63">
        <v>141104.42000000001</v>
      </c>
      <c r="I228" s="63"/>
      <c r="J228" s="63"/>
      <c r="K228" s="63"/>
      <c r="L228" s="63"/>
      <c r="M228" s="63"/>
      <c r="N228" s="63">
        <f t="shared" si="55"/>
        <v>141104.42000000001</v>
      </c>
      <c r="O228" s="64"/>
    </row>
    <row r="229" spans="2:15" s="40" customFormat="1" ht="15.75" x14ac:dyDescent="0.25">
      <c r="B229" s="55" t="s">
        <v>142</v>
      </c>
      <c r="C229" s="55"/>
      <c r="D229" s="63"/>
      <c r="E229" s="63"/>
      <c r="F229" s="65"/>
      <c r="G229" s="63"/>
      <c r="H229" s="63"/>
      <c r="I229" s="63"/>
      <c r="J229" s="63"/>
      <c r="K229" s="63"/>
      <c r="L229" s="63"/>
      <c r="M229" s="63"/>
      <c r="N229" s="63">
        <f t="shared" si="55"/>
        <v>0</v>
      </c>
      <c r="O229" s="64"/>
    </row>
    <row r="230" spans="2:15" s="40" customFormat="1" ht="15.75" x14ac:dyDescent="0.25">
      <c r="B230" s="55" t="s">
        <v>143</v>
      </c>
      <c r="C230" s="55"/>
      <c r="D230" s="63"/>
      <c r="E230" s="63"/>
      <c r="F230" s="65"/>
      <c r="G230" s="63"/>
      <c r="H230" s="63"/>
      <c r="I230" s="63"/>
      <c r="J230" s="63"/>
      <c r="K230" s="63"/>
      <c r="L230" s="63"/>
      <c r="M230" s="63"/>
      <c r="N230" s="63">
        <f t="shared" si="55"/>
        <v>0</v>
      </c>
      <c r="O230" s="64"/>
    </row>
    <row r="231" spans="2:15" s="40" customFormat="1" ht="29.25" x14ac:dyDescent="0.25">
      <c r="B231" s="59" t="s">
        <v>188</v>
      </c>
      <c r="C231" s="60"/>
      <c r="D231" s="61">
        <f>D232</f>
        <v>0.60699999999999998</v>
      </c>
      <c r="E231" s="61">
        <f>E232</f>
        <v>24843.13</v>
      </c>
      <c r="F231" s="61">
        <f t="shared" ref="F231:M231" si="111">F232</f>
        <v>0</v>
      </c>
      <c r="G231" s="61">
        <f t="shared" si="111"/>
        <v>0</v>
      </c>
      <c r="H231" s="61">
        <f t="shared" si="111"/>
        <v>24843.13</v>
      </c>
      <c r="I231" s="61">
        <f t="shared" si="111"/>
        <v>0</v>
      </c>
      <c r="J231" s="61">
        <f t="shared" si="111"/>
        <v>0</v>
      </c>
      <c r="K231" s="61">
        <f t="shared" si="111"/>
        <v>0</v>
      </c>
      <c r="L231" s="61">
        <f t="shared" si="111"/>
        <v>0</v>
      </c>
      <c r="M231" s="61">
        <f t="shared" si="111"/>
        <v>0</v>
      </c>
      <c r="N231" s="63">
        <f t="shared" ref="N231:N236" si="112">SUM(G231:M231)</f>
        <v>24843.13</v>
      </c>
      <c r="O231" s="64"/>
    </row>
    <row r="232" spans="2:15" s="40" customFormat="1" ht="15.75" x14ac:dyDescent="0.25">
      <c r="B232" s="55" t="s">
        <v>140</v>
      </c>
      <c r="C232" s="55"/>
      <c r="D232" s="63">
        <f t="shared" ref="D232:M232" si="113">SUM(D233:D236)</f>
        <v>0.60699999999999998</v>
      </c>
      <c r="E232" s="63">
        <f t="shared" si="113"/>
        <v>24843.13</v>
      </c>
      <c r="F232" s="63"/>
      <c r="G232" s="63">
        <f t="shared" si="113"/>
        <v>0</v>
      </c>
      <c r="H232" s="63">
        <f t="shared" si="113"/>
        <v>24843.13</v>
      </c>
      <c r="I232" s="63">
        <f t="shared" si="113"/>
        <v>0</v>
      </c>
      <c r="J232" s="63">
        <f t="shared" si="113"/>
        <v>0</v>
      </c>
      <c r="K232" s="63">
        <f t="shared" si="113"/>
        <v>0</v>
      </c>
      <c r="L232" s="63">
        <f t="shared" si="113"/>
        <v>0</v>
      </c>
      <c r="M232" s="63">
        <f t="shared" si="113"/>
        <v>0</v>
      </c>
      <c r="N232" s="63">
        <f t="shared" si="112"/>
        <v>24843.13</v>
      </c>
      <c r="O232" s="64"/>
    </row>
    <row r="233" spans="2:15" s="40" customFormat="1" ht="15.75" x14ac:dyDescent="0.25">
      <c r="B233" s="55" t="s">
        <v>141</v>
      </c>
      <c r="C233" s="55"/>
      <c r="D233" s="78">
        <v>0.60699999999999998</v>
      </c>
      <c r="E233" s="78"/>
      <c r="F233" s="74">
        <v>2025</v>
      </c>
      <c r="G233" s="63"/>
      <c r="H233" s="63"/>
      <c r="I233" s="63"/>
      <c r="J233" s="78"/>
      <c r="K233" s="63"/>
      <c r="L233" s="63"/>
      <c r="M233" s="63"/>
      <c r="N233" s="63">
        <f t="shared" si="112"/>
        <v>0</v>
      </c>
      <c r="O233" s="64"/>
    </row>
    <row r="234" spans="2:15" s="40" customFormat="1" ht="15.75" x14ac:dyDescent="0.25">
      <c r="B234" s="55" t="s">
        <v>51</v>
      </c>
      <c r="C234" s="55"/>
      <c r="D234" s="63"/>
      <c r="E234" s="63">
        <v>24843.13</v>
      </c>
      <c r="F234" s="65"/>
      <c r="G234" s="63"/>
      <c r="H234" s="63">
        <v>24843.13</v>
      </c>
      <c r="I234" s="63"/>
      <c r="J234" s="63"/>
      <c r="K234" s="63"/>
      <c r="L234" s="63"/>
      <c r="M234" s="63"/>
      <c r="N234" s="63">
        <f t="shared" si="112"/>
        <v>24843.13</v>
      </c>
      <c r="O234" s="64"/>
    </row>
    <row r="235" spans="2:15" s="40" customFormat="1" ht="15.75" x14ac:dyDescent="0.25">
      <c r="B235" s="55" t="s">
        <v>142</v>
      </c>
      <c r="C235" s="55"/>
      <c r="D235" s="63"/>
      <c r="E235" s="63"/>
      <c r="F235" s="65"/>
      <c r="G235" s="63"/>
      <c r="H235" s="63"/>
      <c r="I235" s="63"/>
      <c r="J235" s="63"/>
      <c r="K235" s="63"/>
      <c r="L235" s="63"/>
      <c r="M235" s="63"/>
      <c r="N235" s="63">
        <f t="shared" si="112"/>
        <v>0</v>
      </c>
      <c r="O235" s="64"/>
    </row>
    <row r="236" spans="2:15" s="40" customFormat="1" ht="15.75" x14ac:dyDescent="0.25">
      <c r="B236" s="55" t="s">
        <v>143</v>
      </c>
      <c r="C236" s="55"/>
      <c r="D236" s="63"/>
      <c r="E236" s="63"/>
      <c r="F236" s="65"/>
      <c r="G236" s="63"/>
      <c r="H236" s="63"/>
      <c r="I236" s="63"/>
      <c r="J236" s="63"/>
      <c r="K236" s="63"/>
      <c r="L236" s="63"/>
      <c r="M236" s="63"/>
      <c r="N236" s="63">
        <f t="shared" si="112"/>
        <v>0</v>
      </c>
      <c r="O236" s="64"/>
    </row>
    <row r="237" spans="2:15" s="40" customFormat="1" ht="29.25" x14ac:dyDescent="0.25">
      <c r="B237" s="59" t="s">
        <v>189</v>
      </c>
      <c r="C237" s="60"/>
      <c r="D237" s="61">
        <f t="shared" ref="D237:M237" si="114">D238</f>
        <v>1.1599999999999999</v>
      </c>
      <c r="E237" s="61">
        <f t="shared" si="114"/>
        <v>37000</v>
      </c>
      <c r="F237" s="61">
        <f t="shared" si="114"/>
        <v>0</v>
      </c>
      <c r="G237" s="61">
        <f t="shared" si="114"/>
        <v>0</v>
      </c>
      <c r="H237" s="61">
        <f t="shared" si="114"/>
        <v>37000</v>
      </c>
      <c r="I237" s="61">
        <f t="shared" si="114"/>
        <v>0</v>
      </c>
      <c r="J237" s="61">
        <f t="shared" si="114"/>
        <v>0</v>
      </c>
      <c r="K237" s="61">
        <f t="shared" si="114"/>
        <v>0</v>
      </c>
      <c r="L237" s="61">
        <f t="shared" si="114"/>
        <v>0</v>
      </c>
      <c r="M237" s="61">
        <f t="shared" si="114"/>
        <v>0</v>
      </c>
      <c r="N237" s="63">
        <f t="shared" si="55"/>
        <v>37000</v>
      </c>
      <c r="O237" s="64"/>
    </row>
    <row r="238" spans="2:15" s="40" customFormat="1" ht="15.75" x14ac:dyDescent="0.25">
      <c r="B238" s="55" t="s">
        <v>140</v>
      </c>
      <c r="C238" s="55"/>
      <c r="D238" s="63">
        <f t="shared" ref="D238:E238" si="115">SUM(D239:D242)</f>
        <v>1.1599999999999999</v>
      </c>
      <c r="E238" s="63">
        <f t="shared" si="115"/>
        <v>37000</v>
      </c>
      <c r="F238" s="63"/>
      <c r="G238" s="63">
        <f t="shared" ref="G238:M238" si="116">SUM(G239:G242)</f>
        <v>0</v>
      </c>
      <c r="H238" s="63">
        <f t="shared" si="116"/>
        <v>37000</v>
      </c>
      <c r="I238" s="63">
        <f t="shared" si="116"/>
        <v>0</v>
      </c>
      <c r="J238" s="63">
        <f t="shared" si="116"/>
        <v>0</v>
      </c>
      <c r="K238" s="63">
        <f t="shared" si="116"/>
        <v>0</v>
      </c>
      <c r="L238" s="63">
        <f t="shared" si="116"/>
        <v>0</v>
      </c>
      <c r="M238" s="63">
        <f t="shared" si="116"/>
        <v>0</v>
      </c>
      <c r="N238" s="63">
        <f t="shared" si="55"/>
        <v>37000</v>
      </c>
      <c r="O238" s="64"/>
    </row>
    <row r="239" spans="2:15" s="40" customFormat="1" ht="15.75" x14ac:dyDescent="0.25">
      <c r="B239" s="55" t="s">
        <v>141</v>
      </c>
      <c r="C239" s="55"/>
      <c r="D239" s="78">
        <v>1.1599999999999999</v>
      </c>
      <c r="E239" s="78"/>
      <c r="F239" s="74">
        <v>2025</v>
      </c>
      <c r="G239" s="63"/>
      <c r="H239" s="63"/>
      <c r="I239" s="63"/>
      <c r="J239" s="78"/>
      <c r="K239" s="63"/>
      <c r="L239" s="63"/>
      <c r="M239" s="63"/>
      <c r="N239" s="63">
        <f t="shared" si="55"/>
        <v>0</v>
      </c>
      <c r="O239" s="64"/>
    </row>
    <row r="240" spans="2:15" s="40" customFormat="1" ht="15.75" x14ac:dyDescent="0.25">
      <c r="B240" s="55" t="s">
        <v>51</v>
      </c>
      <c r="C240" s="55"/>
      <c r="D240" s="63"/>
      <c r="E240" s="63">
        <v>37000</v>
      </c>
      <c r="F240" s="65"/>
      <c r="G240" s="63"/>
      <c r="H240" s="63">
        <v>37000</v>
      </c>
      <c r="I240" s="63"/>
      <c r="J240" s="63"/>
      <c r="K240" s="63"/>
      <c r="L240" s="63"/>
      <c r="M240" s="63"/>
      <c r="N240" s="63">
        <f t="shared" si="55"/>
        <v>37000</v>
      </c>
      <c r="O240" s="64"/>
    </row>
    <row r="241" spans="2:15" s="40" customFormat="1" ht="15.75" x14ac:dyDescent="0.25">
      <c r="B241" s="55" t="s">
        <v>142</v>
      </c>
      <c r="C241" s="55"/>
      <c r="D241" s="63"/>
      <c r="E241" s="63"/>
      <c r="F241" s="65"/>
      <c r="G241" s="63"/>
      <c r="H241" s="63"/>
      <c r="I241" s="63"/>
      <c r="J241" s="63"/>
      <c r="K241" s="63"/>
      <c r="L241" s="63"/>
      <c r="M241" s="63"/>
      <c r="N241" s="63">
        <f t="shared" si="55"/>
        <v>0</v>
      </c>
      <c r="O241" s="64"/>
    </row>
    <row r="242" spans="2:15" s="40" customFormat="1" ht="15.75" x14ac:dyDescent="0.25">
      <c r="B242" s="55" t="s">
        <v>143</v>
      </c>
      <c r="C242" s="55"/>
      <c r="D242" s="63"/>
      <c r="E242" s="63"/>
      <c r="F242" s="65"/>
      <c r="G242" s="63"/>
      <c r="H242" s="63"/>
      <c r="I242" s="63"/>
      <c r="J242" s="63"/>
      <c r="K242" s="63"/>
      <c r="L242" s="63"/>
      <c r="M242" s="63"/>
      <c r="N242" s="63">
        <f t="shared" si="55"/>
        <v>0</v>
      </c>
      <c r="O242" s="64"/>
    </row>
    <row r="243" spans="2:15" s="40" customFormat="1" ht="43.5" x14ac:dyDescent="0.25">
      <c r="B243" s="59" t="s">
        <v>190</v>
      </c>
      <c r="C243" s="60"/>
      <c r="D243" s="61">
        <f t="shared" ref="D243:M243" si="117">D244</f>
        <v>5</v>
      </c>
      <c r="E243" s="61">
        <f t="shared" si="117"/>
        <v>75000</v>
      </c>
      <c r="F243" s="61">
        <f t="shared" si="117"/>
        <v>0</v>
      </c>
      <c r="G243" s="61">
        <f t="shared" si="117"/>
        <v>75000</v>
      </c>
      <c r="H243" s="61">
        <f t="shared" si="117"/>
        <v>0</v>
      </c>
      <c r="I243" s="61">
        <f t="shared" si="117"/>
        <v>0</v>
      </c>
      <c r="J243" s="61">
        <f t="shared" si="117"/>
        <v>0</v>
      </c>
      <c r="K243" s="61">
        <f t="shared" si="117"/>
        <v>0</v>
      </c>
      <c r="L243" s="61">
        <f t="shared" si="117"/>
        <v>0</v>
      </c>
      <c r="M243" s="61">
        <f t="shared" si="117"/>
        <v>0</v>
      </c>
      <c r="N243" s="63">
        <f t="shared" ref="N243:N266" si="118">SUM(G243:M243)</f>
        <v>75000</v>
      </c>
      <c r="O243" s="64"/>
    </row>
    <row r="244" spans="2:15" s="40" customFormat="1" ht="15.75" x14ac:dyDescent="0.25">
      <c r="B244" s="55" t="s">
        <v>140</v>
      </c>
      <c r="C244" s="55"/>
      <c r="D244" s="63">
        <f t="shared" ref="D244:E244" si="119">SUM(D245:D248)</f>
        <v>5</v>
      </c>
      <c r="E244" s="63">
        <f t="shared" si="119"/>
        <v>75000</v>
      </c>
      <c r="F244" s="63"/>
      <c r="G244" s="63">
        <f t="shared" ref="G244:M244" si="120">SUM(G245:G248)</f>
        <v>75000</v>
      </c>
      <c r="H244" s="63">
        <f t="shared" si="120"/>
        <v>0</v>
      </c>
      <c r="I244" s="63">
        <f t="shared" si="120"/>
        <v>0</v>
      </c>
      <c r="J244" s="63">
        <f t="shared" si="120"/>
        <v>0</v>
      </c>
      <c r="K244" s="63">
        <f t="shared" si="120"/>
        <v>0</v>
      </c>
      <c r="L244" s="63">
        <f t="shared" si="120"/>
        <v>0</v>
      </c>
      <c r="M244" s="63">
        <f t="shared" si="120"/>
        <v>0</v>
      </c>
      <c r="N244" s="63">
        <f t="shared" si="118"/>
        <v>75000</v>
      </c>
      <c r="O244" s="64"/>
    </row>
    <row r="245" spans="2:15" s="40" customFormat="1" ht="15.75" x14ac:dyDescent="0.25">
      <c r="B245" s="55" t="s">
        <v>141</v>
      </c>
      <c r="C245" s="55"/>
      <c r="D245" s="78">
        <v>5</v>
      </c>
      <c r="E245" s="78">
        <v>75000</v>
      </c>
      <c r="F245" s="74">
        <v>2024</v>
      </c>
      <c r="G245" s="63">
        <v>75000</v>
      </c>
      <c r="H245" s="63"/>
      <c r="I245" s="63"/>
      <c r="J245" s="78"/>
      <c r="K245" s="63"/>
      <c r="L245" s="63"/>
      <c r="M245" s="63"/>
      <c r="N245" s="63">
        <f t="shared" si="118"/>
        <v>75000</v>
      </c>
      <c r="O245" s="64"/>
    </row>
    <row r="246" spans="2:15" s="40" customFormat="1" ht="15.75" x14ac:dyDescent="0.25">
      <c r="B246" s="55" t="s">
        <v>51</v>
      </c>
      <c r="C246" s="55"/>
      <c r="D246" s="63"/>
      <c r="E246" s="63"/>
      <c r="F246" s="65"/>
      <c r="G246" s="63"/>
      <c r="H246" s="63"/>
      <c r="I246" s="63"/>
      <c r="J246" s="63"/>
      <c r="K246" s="63"/>
      <c r="L246" s="63"/>
      <c r="M246" s="63"/>
      <c r="N246" s="63">
        <f t="shared" si="118"/>
        <v>0</v>
      </c>
      <c r="O246" s="64"/>
    </row>
    <row r="247" spans="2:15" s="40" customFormat="1" ht="15.75" x14ac:dyDescent="0.25">
      <c r="B247" s="55" t="s">
        <v>142</v>
      </c>
      <c r="C247" s="55"/>
      <c r="D247" s="63"/>
      <c r="E247" s="63"/>
      <c r="F247" s="65"/>
      <c r="G247" s="63"/>
      <c r="H247" s="63"/>
      <c r="I247" s="63"/>
      <c r="J247" s="63"/>
      <c r="K247" s="63"/>
      <c r="L247" s="63"/>
      <c r="M247" s="63"/>
      <c r="N247" s="63">
        <f t="shared" si="118"/>
        <v>0</v>
      </c>
      <c r="O247" s="64"/>
    </row>
    <row r="248" spans="2:15" s="40" customFormat="1" ht="15.75" x14ac:dyDescent="0.25">
      <c r="B248" s="55" t="s">
        <v>143</v>
      </c>
      <c r="C248" s="55"/>
      <c r="D248" s="63"/>
      <c r="E248" s="63"/>
      <c r="F248" s="65"/>
      <c r="G248" s="63"/>
      <c r="H248" s="63"/>
      <c r="I248" s="63"/>
      <c r="J248" s="63"/>
      <c r="K248" s="63"/>
      <c r="L248" s="63"/>
      <c r="M248" s="63"/>
      <c r="N248" s="63">
        <f t="shared" si="118"/>
        <v>0</v>
      </c>
      <c r="O248" s="64"/>
    </row>
    <row r="249" spans="2:15" s="40" customFormat="1" ht="29.25" x14ac:dyDescent="0.25">
      <c r="B249" s="59" t="s">
        <v>191</v>
      </c>
      <c r="C249" s="60"/>
      <c r="D249" s="61">
        <f>D250</f>
        <v>1.23</v>
      </c>
      <c r="E249" s="61">
        <f t="shared" ref="E249:M249" si="121">E250</f>
        <v>90868.29</v>
      </c>
      <c r="F249" s="61">
        <f t="shared" si="121"/>
        <v>0</v>
      </c>
      <c r="G249" s="61">
        <f t="shared" si="121"/>
        <v>0</v>
      </c>
      <c r="H249" s="61">
        <f t="shared" si="121"/>
        <v>0</v>
      </c>
      <c r="I249" s="61">
        <f t="shared" si="121"/>
        <v>90868.29</v>
      </c>
      <c r="J249" s="61">
        <f t="shared" si="121"/>
        <v>0</v>
      </c>
      <c r="K249" s="61">
        <f t="shared" si="121"/>
        <v>0</v>
      </c>
      <c r="L249" s="61">
        <f t="shared" si="121"/>
        <v>0</v>
      </c>
      <c r="M249" s="61">
        <f t="shared" si="121"/>
        <v>0</v>
      </c>
      <c r="N249" s="63">
        <f t="shared" si="118"/>
        <v>90868.29</v>
      </c>
      <c r="O249" s="64"/>
    </row>
    <row r="250" spans="2:15" s="40" customFormat="1" ht="15.75" x14ac:dyDescent="0.25">
      <c r="B250" s="55" t="s">
        <v>140</v>
      </c>
      <c r="C250" s="55"/>
      <c r="D250" s="63">
        <f>SUM(D251:D254)</f>
        <v>1.23</v>
      </c>
      <c r="E250" s="63">
        <f t="shared" ref="E250" si="122">SUM(E251:E254)</f>
        <v>90868.29</v>
      </c>
      <c r="F250" s="63"/>
      <c r="G250" s="63">
        <f t="shared" ref="G250:M250" si="123">SUM(G251:G254)</f>
        <v>0</v>
      </c>
      <c r="H250" s="63">
        <f t="shared" si="123"/>
        <v>0</v>
      </c>
      <c r="I250" s="63">
        <f t="shared" si="123"/>
        <v>90868.29</v>
      </c>
      <c r="J250" s="63">
        <f t="shared" si="123"/>
        <v>0</v>
      </c>
      <c r="K250" s="63">
        <f t="shared" si="123"/>
        <v>0</v>
      </c>
      <c r="L250" s="63">
        <f t="shared" si="123"/>
        <v>0</v>
      </c>
      <c r="M250" s="63">
        <f t="shared" si="123"/>
        <v>0</v>
      </c>
      <c r="N250" s="63">
        <f t="shared" si="118"/>
        <v>90868.29</v>
      </c>
      <c r="O250" s="64"/>
    </row>
    <row r="251" spans="2:15" s="40" customFormat="1" ht="15.75" x14ac:dyDescent="0.25">
      <c r="B251" s="55" t="s">
        <v>141</v>
      </c>
      <c r="C251" s="55"/>
      <c r="D251" s="80">
        <v>1.23</v>
      </c>
      <c r="E251" s="78"/>
      <c r="F251" s="74">
        <v>2026</v>
      </c>
      <c r="G251" s="63"/>
      <c r="H251" s="63"/>
      <c r="I251" s="78"/>
      <c r="J251" s="78"/>
      <c r="K251" s="63"/>
      <c r="L251" s="63"/>
      <c r="M251" s="63"/>
      <c r="N251" s="57">
        <f t="shared" si="118"/>
        <v>0</v>
      </c>
      <c r="O251" s="58"/>
    </row>
    <row r="252" spans="2:15" s="40" customFormat="1" ht="15.75" x14ac:dyDescent="0.25">
      <c r="B252" s="55" t="s">
        <v>51</v>
      </c>
      <c r="C252" s="55"/>
      <c r="D252" s="63"/>
      <c r="E252" s="78">
        <v>90868.29</v>
      </c>
      <c r="F252" s="65"/>
      <c r="G252" s="63"/>
      <c r="H252" s="63"/>
      <c r="I252" s="78">
        <v>90868.29</v>
      </c>
      <c r="J252" s="63"/>
      <c r="K252" s="63"/>
      <c r="L252" s="63"/>
      <c r="M252" s="63"/>
      <c r="N252" s="57">
        <f t="shared" si="118"/>
        <v>90868.29</v>
      </c>
      <c r="O252" s="58"/>
    </row>
    <row r="253" spans="2:15" s="40" customFormat="1" ht="15.75" x14ac:dyDescent="0.25">
      <c r="B253" s="55" t="s">
        <v>142</v>
      </c>
      <c r="C253" s="55"/>
      <c r="D253" s="63"/>
      <c r="E253" s="63"/>
      <c r="F253" s="65"/>
      <c r="G253" s="63"/>
      <c r="H253" s="63"/>
      <c r="I253" s="63"/>
      <c r="J253" s="63"/>
      <c r="K253" s="63"/>
      <c r="L253" s="63"/>
      <c r="M253" s="63"/>
      <c r="N253" s="57">
        <f t="shared" si="118"/>
        <v>0</v>
      </c>
      <c r="O253" s="58"/>
    </row>
    <row r="254" spans="2:15" s="40" customFormat="1" ht="15.75" x14ac:dyDescent="0.25">
      <c r="B254" s="55" t="s">
        <v>143</v>
      </c>
      <c r="C254" s="55"/>
      <c r="D254" s="63"/>
      <c r="E254" s="63"/>
      <c r="F254" s="65"/>
      <c r="G254" s="63"/>
      <c r="H254" s="63"/>
      <c r="I254" s="63"/>
      <c r="J254" s="63"/>
      <c r="K254" s="63"/>
      <c r="L254" s="63"/>
      <c r="M254" s="63"/>
      <c r="N254" s="57">
        <f t="shared" si="118"/>
        <v>0</v>
      </c>
      <c r="O254" s="58"/>
    </row>
    <row r="255" spans="2:15" s="40" customFormat="1" ht="29.25" x14ac:dyDescent="0.25">
      <c r="B255" s="59" t="s">
        <v>192</v>
      </c>
      <c r="C255" s="60"/>
      <c r="D255" s="61">
        <f>D256</f>
        <v>1.2</v>
      </c>
      <c r="E255" s="61">
        <f t="shared" ref="E255:M255" si="124">E256</f>
        <v>26000</v>
      </c>
      <c r="F255" s="62">
        <f t="shared" si="124"/>
        <v>0</v>
      </c>
      <c r="G255" s="61">
        <f t="shared" si="124"/>
        <v>0</v>
      </c>
      <c r="H255" s="61">
        <f t="shared" si="124"/>
        <v>0</v>
      </c>
      <c r="I255" s="61">
        <f>I256</f>
        <v>26000</v>
      </c>
      <c r="J255" s="61">
        <f t="shared" si="124"/>
        <v>0</v>
      </c>
      <c r="K255" s="61">
        <f t="shared" si="124"/>
        <v>0</v>
      </c>
      <c r="L255" s="61">
        <f t="shared" si="124"/>
        <v>0</v>
      </c>
      <c r="M255" s="61">
        <f t="shared" si="124"/>
        <v>0</v>
      </c>
      <c r="N255" s="57">
        <f t="shared" si="118"/>
        <v>26000</v>
      </c>
      <c r="O255" s="58"/>
    </row>
    <row r="256" spans="2:15" s="40" customFormat="1" ht="15.75" x14ac:dyDescent="0.25">
      <c r="B256" s="55" t="s">
        <v>140</v>
      </c>
      <c r="C256" s="55"/>
      <c r="D256" s="63">
        <f>SUM(D257:D260)</f>
        <v>1.2</v>
      </c>
      <c r="E256" s="63">
        <f t="shared" ref="E256:M256" si="125">SUM(E257:E260)</f>
        <v>26000</v>
      </c>
      <c r="F256" s="65"/>
      <c r="G256" s="63">
        <f t="shared" si="125"/>
        <v>0</v>
      </c>
      <c r="H256" s="63">
        <f t="shared" si="125"/>
        <v>0</v>
      </c>
      <c r="I256" s="63">
        <f>SUM(I257:I260)</f>
        <v>26000</v>
      </c>
      <c r="J256" s="63">
        <f t="shared" si="125"/>
        <v>0</v>
      </c>
      <c r="K256" s="63">
        <f t="shared" si="125"/>
        <v>0</v>
      </c>
      <c r="L256" s="63">
        <f t="shared" si="125"/>
        <v>0</v>
      </c>
      <c r="M256" s="63">
        <f t="shared" si="125"/>
        <v>0</v>
      </c>
      <c r="N256" s="57">
        <f t="shared" si="118"/>
        <v>26000</v>
      </c>
      <c r="O256" s="58"/>
    </row>
    <row r="257" spans="2:15" s="40" customFormat="1" ht="15.75" x14ac:dyDescent="0.25">
      <c r="B257" s="55" t="s">
        <v>141</v>
      </c>
      <c r="C257" s="55"/>
      <c r="D257" s="80">
        <v>1.2</v>
      </c>
      <c r="E257" s="80">
        <v>26000</v>
      </c>
      <c r="F257" s="74">
        <v>2026</v>
      </c>
      <c r="G257" s="63"/>
      <c r="H257" s="63"/>
      <c r="I257" s="80">
        <v>26000</v>
      </c>
      <c r="J257" s="78"/>
      <c r="K257" s="63"/>
      <c r="L257" s="63"/>
      <c r="M257" s="63"/>
      <c r="N257" s="57">
        <f t="shared" si="118"/>
        <v>26000</v>
      </c>
      <c r="O257" s="58"/>
    </row>
    <row r="258" spans="2:15" s="40" customFormat="1" ht="15.75" x14ac:dyDescent="0.25">
      <c r="B258" s="55" t="s">
        <v>51</v>
      </c>
      <c r="C258" s="55"/>
      <c r="D258" s="63"/>
      <c r="E258" s="63"/>
      <c r="F258" s="65"/>
      <c r="G258" s="63"/>
      <c r="H258" s="63"/>
      <c r="I258" s="78"/>
      <c r="J258" s="63"/>
      <c r="K258" s="63"/>
      <c r="L258" s="63"/>
      <c r="M258" s="63"/>
      <c r="N258" s="57">
        <f t="shared" si="118"/>
        <v>0</v>
      </c>
      <c r="O258" s="58"/>
    </row>
    <row r="259" spans="2:15" s="40" customFormat="1" ht="15.75" x14ac:dyDescent="0.25">
      <c r="B259" s="55" t="s">
        <v>142</v>
      </c>
      <c r="C259" s="55"/>
      <c r="D259" s="63"/>
      <c r="E259" s="63"/>
      <c r="F259" s="65"/>
      <c r="G259" s="63"/>
      <c r="H259" s="63"/>
      <c r="I259" s="63"/>
      <c r="J259" s="63"/>
      <c r="K259" s="63"/>
      <c r="L259" s="63"/>
      <c r="M259" s="63"/>
      <c r="N259" s="57">
        <f t="shared" si="118"/>
        <v>0</v>
      </c>
      <c r="O259" s="58"/>
    </row>
    <row r="260" spans="2:15" s="40" customFormat="1" ht="15.75" x14ac:dyDescent="0.25">
      <c r="B260" s="55" t="s">
        <v>143</v>
      </c>
      <c r="C260" s="55"/>
      <c r="D260" s="63"/>
      <c r="E260" s="63"/>
      <c r="F260" s="65"/>
      <c r="G260" s="63"/>
      <c r="H260" s="63"/>
      <c r="I260" s="63"/>
      <c r="J260" s="63"/>
      <c r="K260" s="63"/>
      <c r="L260" s="63"/>
      <c r="M260" s="63"/>
      <c r="N260" s="57">
        <f t="shared" si="118"/>
        <v>0</v>
      </c>
      <c r="O260" s="58"/>
    </row>
    <row r="261" spans="2:15" s="40" customFormat="1" ht="29.25" x14ac:dyDescent="0.25">
      <c r="B261" s="59" t="s">
        <v>193</v>
      </c>
      <c r="C261" s="60"/>
      <c r="D261" s="61">
        <f>D262</f>
        <v>0.5</v>
      </c>
      <c r="E261" s="61">
        <f>E262</f>
        <v>11000</v>
      </c>
      <c r="F261" s="62">
        <f t="shared" ref="F261:M261" si="126">F262</f>
        <v>0</v>
      </c>
      <c r="G261" s="61">
        <f t="shared" si="126"/>
        <v>0</v>
      </c>
      <c r="H261" s="61">
        <f t="shared" si="126"/>
        <v>0</v>
      </c>
      <c r="I261" s="61">
        <f t="shared" si="126"/>
        <v>11000</v>
      </c>
      <c r="J261" s="61">
        <f t="shared" si="126"/>
        <v>0</v>
      </c>
      <c r="K261" s="61">
        <f t="shared" si="126"/>
        <v>0</v>
      </c>
      <c r="L261" s="61">
        <f t="shared" si="126"/>
        <v>0</v>
      </c>
      <c r="M261" s="61">
        <f t="shared" si="126"/>
        <v>0</v>
      </c>
      <c r="N261" s="57">
        <f t="shared" si="118"/>
        <v>11000</v>
      </c>
      <c r="O261" s="58"/>
    </row>
    <row r="262" spans="2:15" s="40" customFormat="1" ht="15.75" x14ac:dyDescent="0.25">
      <c r="B262" s="55" t="s">
        <v>140</v>
      </c>
      <c r="C262" s="55"/>
      <c r="D262" s="63">
        <f>SUM(D263:D266)</f>
        <v>0.5</v>
      </c>
      <c r="E262" s="63">
        <f>SUM(E263:E266)</f>
        <v>11000</v>
      </c>
      <c r="F262" s="65"/>
      <c r="G262" s="63">
        <f t="shared" ref="G262:M262" si="127">SUM(G263:G266)</f>
        <v>0</v>
      </c>
      <c r="H262" s="63">
        <f t="shared" si="127"/>
        <v>0</v>
      </c>
      <c r="I262" s="63">
        <f t="shared" si="127"/>
        <v>11000</v>
      </c>
      <c r="J262" s="63">
        <f t="shared" si="127"/>
        <v>0</v>
      </c>
      <c r="K262" s="63">
        <f t="shared" si="127"/>
        <v>0</v>
      </c>
      <c r="L262" s="63">
        <f t="shared" si="127"/>
        <v>0</v>
      </c>
      <c r="M262" s="63">
        <f t="shared" si="127"/>
        <v>0</v>
      </c>
      <c r="N262" s="57">
        <f t="shared" si="118"/>
        <v>11000</v>
      </c>
      <c r="O262" s="58"/>
    </row>
    <row r="263" spans="2:15" s="40" customFormat="1" ht="15.75" x14ac:dyDescent="0.25">
      <c r="B263" s="55" t="s">
        <v>141</v>
      </c>
      <c r="C263" s="55"/>
      <c r="D263" s="80">
        <v>0.5</v>
      </c>
      <c r="E263" s="80">
        <v>11000</v>
      </c>
      <c r="F263" s="74">
        <v>2026</v>
      </c>
      <c r="G263" s="63"/>
      <c r="H263" s="63"/>
      <c r="I263" s="80">
        <v>11000</v>
      </c>
      <c r="J263" s="78"/>
      <c r="K263" s="63"/>
      <c r="L263" s="63"/>
      <c r="M263" s="63"/>
      <c r="N263" s="57">
        <f t="shared" si="118"/>
        <v>11000</v>
      </c>
      <c r="O263" s="58"/>
    </row>
    <row r="264" spans="2:15" s="40" customFormat="1" ht="15.75" x14ac:dyDescent="0.25">
      <c r="B264" s="55" t="s">
        <v>51</v>
      </c>
      <c r="C264" s="55"/>
      <c r="D264" s="63"/>
      <c r="E264" s="63"/>
      <c r="F264" s="65"/>
      <c r="G264" s="63"/>
      <c r="H264" s="63"/>
      <c r="I264" s="78"/>
      <c r="J264" s="63"/>
      <c r="K264" s="63"/>
      <c r="L264" s="63"/>
      <c r="M264" s="63"/>
      <c r="N264" s="57">
        <f t="shared" si="118"/>
        <v>0</v>
      </c>
      <c r="O264" s="58"/>
    </row>
    <row r="265" spans="2:15" s="40" customFormat="1" ht="15.75" x14ac:dyDescent="0.25">
      <c r="B265" s="55" t="s">
        <v>142</v>
      </c>
      <c r="C265" s="55"/>
      <c r="D265" s="63"/>
      <c r="E265" s="63"/>
      <c r="F265" s="65"/>
      <c r="G265" s="63"/>
      <c r="H265" s="63"/>
      <c r="I265" s="63"/>
      <c r="J265" s="63"/>
      <c r="K265" s="63"/>
      <c r="L265" s="63"/>
      <c r="M265" s="63"/>
      <c r="N265" s="57">
        <f t="shared" si="118"/>
        <v>0</v>
      </c>
      <c r="O265" s="58"/>
    </row>
    <row r="266" spans="2:15" s="40" customFormat="1" ht="15.75" x14ac:dyDescent="0.25">
      <c r="B266" s="55" t="s">
        <v>143</v>
      </c>
      <c r="C266" s="55"/>
      <c r="D266" s="63"/>
      <c r="E266" s="63"/>
      <c r="F266" s="65"/>
      <c r="G266" s="63"/>
      <c r="H266" s="63"/>
      <c r="I266" s="63"/>
      <c r="J266" s="63"/>
      <c r="K266" s="63"/>
      <c r="L266" s="63"/>
      <c r="M266" s="63"/>
      <c r="N266" s="57">
        <f t="shared" si="118"/>
        <v>0</v>
      </c>
      <c r="O266" s="58"/>
    </row>
    <row r="267" spans="2:15" s="40" customFormat="1" ht="43.5" x14ac:dyDescent="0.25">
      <c r="B267" s="59" t="s">
        <v>194</v>
      </c>
      <c r="C267" s="60"/>
      <c r="D267" s="61">
        <f>D268</f>
        <v>11</v>
      </c>
      <c r="E267" s="61">
        <f t="shared" ref="E267:M267" si="128">E268</f>
        <v>605000</v>
      </c>
      <c r="F267" s="62">
        <f t="shared" si="128"/>
        <v>0</v>
      </c>
      <c r="G267" s="61">
        <f t="shared" si="128"/>
        <v>0</v>
      </c>
      <c r="H267" s="61">
        <f t="shared" si="128"/>
        <v>0</v>
      </c>
      <c r="I267" s="61">
        <f t="shared" si="128"/>
        <v>0</v>
      </c>
      <c r="J267" s="61">
        <f t="shared" si="128"/>
        <v>605000</v>
      </c>
      <c r="K267" s="61">
        <f t="shared" si="128"/>
        <v>0</v>
      </c>
      <c r="L267" s="61">
        <f t="shared" si="128"/>
        <v>0</v>
      </c>
      <c r="M267" s="61">
        <f t="shared" si="128"/>
        <v>0</v>
      </c>
      <c r="N267" s="57">
        <f t="shared" si="55"/>
        <v>605000</v>
      </c>
      <c r="O267" s="58"/>
    </row>
    <row r="268" spans="2:15" ht="15.75" x14ac:dyDescent="0.25">
      <c r="B268" s="33" t="s">
        <v>140</v>
      </c>
      <c r="C268" s="33"/>
      <c r="D268" s="57">
        <f>SUM(D269:D272)</f>
        <v>11</v>
      </c>
      <c r="E268" s="57">
        <f t="shared" ref="E268:M268" si="129">SUM(E269:E272)</f>
        <v>605000</v>
      </c>
      <c r="F268" s="69"/>
      <c r="G268" s="57">
        <f t="shared" si="129"/>
        <v>0</v>
      </c>
      <c r="H268" s="57">
        <f t="shared" si="129"/>
        <v>0</v>
      </c>
      <c r="I268" s="57">
        <f t="shared" si="129"/>
        <v>0</v>
      </c>
      <c r="J268" s="57">
        <f t="shared" si="129"/>
        <v>605000</v>
      </c>
      <c r="K268" s="57">
        <f t="shared" si="129"/>
        <v>0</v>
      </c>
      <c r="L268" s="57">
        <f t="shared" si="129"/>
        <v>0</v>
      </c>
      <c r="M268" s="57">
        <f t="shared" si="129"/>
        <v>0</v>
      </c>
      <c r="N268" s="57">
        <f t="shared" si="55"/>
        <v>605000</v>
      </c>
      <c r="O268" s="58"/>
    </row>
    <row r="269" spans="2:15" ht="15.75" x14ac:dyDescent="0.25">
      <c r="B269" s="33" t="s">
        <v>141</v>
      </c>
      <c r="C269" s="33"/>
      <c r="D269" s="71">
        <v>11</v>
      </c>
      <c r="E269" s="71">
        <v>605000</v>
      </c>
      <c r="F269" s="79">
        <v>2027</v>
      </c>
      <c r="G269" s="57"/>
      <c r="H269" s="57"/>
      <c r="I269" s="57"/>
      <c r="J269" s="71">
        <v>605000</v>
      </c>
      <c r="K269" s="57"/>
      <c r="L269" s="57"/>
      <c r="M269" s="57"/>
      <c r="N269" s="57">
        <f t="shared" si="55"/>
        <v>605000</v>
      </c>
      <c r="O269" s="58"/>
    </row>
    <row r="270" spans="2:15" ht="15.75" x14ac:dyDescent="0.25">
      <c r="B270" s="33" t="s">
        <v>51</v>
      </c>
      <c r="C270" s="33"/>
      <c r="D270" s="57"/>
      <c r="E270" s="57"/>
      <c r="F270" s="69"/>
      <c r="G270" s="57"/>
      <c r="H270" s="57"/>
      <c r="I270" s="57"/>
      <c r="J270" s="57"/>
      <c r="K270" s="57"/>
      <c r="L270" s="57"/>
      <c r="M270" s="57"/>
      <c r="N270" s="57">
        <f t="shared" si="55"/>
        <v>0</v>
      </c>
      <c r="O270" s="58"/>
    </row>
    <row r="271" spans="2:15" ht="15.75" x14ac:dyDescent="0.25">
      <c r="B271" s="33" t="s">
        <v>142</v>
      </c>
      <c r="C271" s="33"/>
      <c r="D271" s="57"/>
      <c r="E271" s="57"/>
      <c r="F271" s="69"/>
      <c r="G271" s="57"/>
      <c r="H271" s="57"/>
      <c r="I271" s="57"/>
      <c r="J271" s="57"/>
      <c r="K271" s="57"/>
      <c r="L271" s="57"/>
      <c r="M271" s="57"/>
      <c r="N271" s="57">
        <f t="shared" si="55"/>
        <v>0</v>
      </c>
      <c r="O271" s="58"/>
    </row>
    <row r="272" spans="2:15" ht="15.75" x14ac:dyDescent="0.25">
      <c r="B272" s="33" t="s">
        <v>143</v>
      </c>
      <c r="C272" s="33"/>
      <c r="D272" s="57"/>
      <c r="E272" s="57"/>
      <c r="F272" s="69"/>
      <c r="G272" s="57"/>
      <c r="H272" s="57"/>
      <c r="I272" s="57"/>
      <c r="J272" s="57"/>
      <c r="K272" s="57"/>
      <c r="L272" s="57"/>
      <c r="M272" s="57"/>
      <c r="N272" s="57">
        <f t="shared" si="55"/>
        <v>0</v>
      </c>
      <c r="O272" s="58"/>
    </row>
    <row r="273" spans="2:15" s="40" customFormat="1" ht="43.5" x14ac:dyDescent="0.25">
      <c r="B273" s="59" t="s">
        <v>195</v>
      </c>
      <c r="C273" s="60"/>
      <c r="D273" s="61">
        <f>D274</f>
        <v>10</v>
      </c>
      <c r="E273" s="61">
        <f t="shared" ref="E273:M273" si="130">E274</f>
        <v>550000</v>
      </c>
      <c r="F273" s="62">
        <f t="shared" si="130"/>
        <v>0</v>
      </c>
      <c r="G273" s="61">
        <f t="shared" si="130"/>
        <v>0</v>
      </c>
      <c r="H273" s="61">
        <f t="shared" si="130"/>
        <v>0</v>
      </c>
      <c r="I273" s="61">
        <f t="shared" si="130"/>
        <v>0</v>
      </c>
      <c r="J273" s="61">
        <f t="shared" si="130"/>
        <v>550000</v>
      </c>
      <c r="K273" s="61">
        <f t="shared" si="130"/>
        <v>0</v>
      </c>
      <c r="L273" s="61">
        <f t="shared" si="130"/>
        <v>0</v>
      </c>
      <c r="M273" s="61">
        <f t="shared" si="130"/>
        <v>0</v>
      </c>
      <c r="N273" s="57">
        <f t="shared" si="55"/>
        <v>550000</v>
      </c>
      <c r="O273" s="58"/>
    </row>
    <row r="274" spans="2:15" ht="15.75" x14ac:dyDescent="0.25">
      <c r="B274" s="33" t="s">
        <v>140</v>
      </c>
      <c r="C274" s="33"/>
      <c r="D274" s="57">
        <f>SUM(D275:D278)</f>
        <v>10</v>
      </c>
      <c r="E274" s="57">
        <f t="shared" ref="E274:M274" si="131">SUM(E275:E278)</f>
        <v>550000</v>
      </c>
      <c r="F274" s="69"/>
      <c r="G274" s="57">
        <f t="shared" si="131"/>
        <v>0</v>
      </c>
      <c r="H274" s="57">
        <f t="shared" si="131"/>
        <v>0</v>
      </c>
      <c r="I274" s="57">
        <f t="shared" si="131"/>
        <v>0</v>
      </c>
      <c r="J274" s="57">
        <f t="shared" si="131"/>
        <v>550000</v>
      </c>
      <c r="K274" s="57">
        <f t="shared" si="131"/>
        <v>0</v>
      </c>
      <c r="L274" s="57">
        <f t="shared" si="131"/>
        <v>0</v>
      </c>
      <c r="M274" s="57">
        <f t="shared" si="131"/>
        <v>0</v>
      </c>
      <c r="N274" s="57">
        <f t="shared" si="55"/>
        <v>550000</v>
      </c>
      <c r="O274" s="58"/>
    </row>
    <row r="275" spans="2:15" ht="15.75" x14ac:dyDescent="0.25">
      <c r="B275" s="33" t="s">
        <v>141</v>
      </c>
      <c r="C275" s="33"/>
      <c r="D275" s="81">
        <v>10</v>
      </c>
      <c r="E275" s="81">
        <v>550000</v>
      </c>
      <c r="F275" s="79">
        <v>2027</v>
      </c>
      <c r="G275" s="57"/>
      <c r="H275" s="57"/>
      <c r="I275" s="57"/>
      <c r="J275" s="81">
        <v>550000</v>
      </c>
      <c r="K275" s="57"/>
      <c r="L275" s="57"/>
      <c r="M275" s="57"/>
      <c r="N275" s="57">
        <f t="shared" si="55"/>
        <v>550000</v>
      </c>
      <c r="O275" s="58"/>
    </row>
    <row r="276" spans="2:15" ht="15.75" x14ac:dyDescent="0.25">
      <c r="B276" s="33" t="s">
        <v>51</v>
      </c>
      <c r="C276" s="33"/>
      <c r="D276" s="57"/>
      <c r="E276" s="57"/>
      <c r="F276" s="69"/>
      <c r="G276" s="57"/>
      <c r="H276" s="57"/>
      <c r="I276" s="57"/>
      <c r="J276" s="57"/>
      <c r="K276" s="57"/>
      <c r="L276" s="57"/>
      <c r="M276" s="57"/>
      <c r="N276" s="57">
        <f t="shared" si="55"/>
        <v>0</v>
      </c>
      <c r="O276" s="58"/>
    </row>
    <row r="277" spans="2:15" ht="15.75" x14ac:dyDescent="0.25">
      <c r="B277" s="33" t="s">
        <v>142</v>
      </c>
      <c r="C277" s="33"/>
      <c r="D277" s="57"/>
      <c r="E277" s="57"/>
      <c r="F277" s="69"/>
      <c r="G277" s="57"/>
      <c r="H277" s="57"/>
      <c r="I277" s="57"/>
      <c r="J277" s="57"/>
      <c r="K277" s="57"/>
      <c r="L277" s="57"/>
      <c r="M277" s="57"/>
      <c r="N277" s="57">
        <f t="shared" si="55"/>
        <v>0</v>
      </c>
      <c r="O277" s="58"/>
    </row>
    <row r="278" spans="2:15" ht="15.75" x14ac:dyDescent="0.25">
      <c r="B278" s="33" t="s">
        <v>143</v>
      </c>
      <c r="C278" s="33"/>
      <c r="D278" s="57"/>
      <c r="E278" s="57"/>
      <c r="F278" s="69"/>
      <c r="G278" s="57"/>
      <c r="H278" s="57"/>
      <c r="I278" s="57"/>
      <c r="J278" s="57"/>
      <c r="K278" s="57"/>
      <c r="L278" s="57"/>
      <c r="M278" s="57"/>
      <c r="N278" s="57">
        <f t="shared" si="55"/>
        <v>0</v>
      </c>
      <c r="O278" s="58"/>
    </row>
    <row r="279" spans="2:15" s="40" customFormat="1" ht="43.5" x14ac:dyDescent="0.25">
      <c r="B279" s="59" t="s">
        <v>196</v>
      </c>
      <c r="C279" s="60"/>
      <c r="D279" s="61">
        <f>D280</f>
        <v>10</v>
      </c>
      <c r="E279" s="61">
        <f t="shared" ref="E279:M279" si="132">E280</f>
        <v>550000</v>
      </c>
      <c r="F279" s="62">
        <f t="shared" si="132"/>
        <v>0</v>
      </c>
      <c r="G279" s="61">
        <f t="shared" si="132"/>
        <v>0</v>
      </c>
      <c r="H279" s="61">
        <f t="shared" si="132"/>
        <v>0</v>
      </c>
      <c r="I279" s="61">
        <f t="shared" si="132"/>
        <v>0</v>
      </c>
      <c r="J279" s="61">
        <f t="shared" si="132"/>
        <v>550000</v>
      </c>
      <c r="K279" s="61">
        <f t="shared" si="132"/>
        <v>0</v>
      </c>
      <c r="L279" s="61">
        <f t="shared" si="132"/>
        <v>0</v>
      </c>
      <c r="M279" s="61">
        <f t="shared" si="132"/>
        <v>0</v>
      </c>
      <c r="N279" s="57">
        <f t="shared" si="55"/>
        <v>550000</v>
      </c>
      <c r="O279" s="58"/>
    </row>
    <row r="280" spans="2:15" ht="15.75" x14ac:dyDescent="0.25">
      <c r="B280" s="33" t="s">
        <v>140</v>
      </c>
      <c r="C280" s="33"/>
      <c r="D280" s="57">
        <f>SUM(D281:D284)</f>
        <v>10</v>
      </c>
      <c r="E280" s="57">
        <f>SUM(E281:E284)</f>
        <v>550000</v>
      </c>
      <c r="F280" s="69"/>
      <c r="G280" s="57">
        <f t="shared" ref="G280:M280" si="133">SUM(G281:G284)</f>
        <v>0</v>
      </c>
      <c r="H280" s="57">
        <f t="shared" si="133"/>
        <v>0</v>
      </c>
      <c r="I280" s="57">
        <f t="shared" si="133"/>
        <v>0</v>
      </c>
      <c r="J280" s="57">
        <f t="shared" si="133"/>
        <v>550000</v>
      </c>
      <c r="K280" s="57">
        <f t="shared" si="133"/>
        <v>0</v>
      </c>
      <c r="L280" s="57">
        <f t="shared" si="133"/>
        <v>0</v>
      </c>
      <c r="M280" s="57">
        <f t="shared" si="133"/>
        <v>0</v>
      </c>
      <c r="N280" s="57">
        <f t="shared" si="55"/>
        <v>550000</v>
      </c>
      <c r="O280" s="58"/>
    </row>
    <row r="281" spans="2:15" ht="15.75" x14ac:dyDescent="0.25">
      <c r="B281" s="33" t="s">
        <v>141</v>
      </c>
      <c r="C281" s="33"/>
      <c r="D281" s="81">
        <v>10</v>
      </c>
      <c r="E281" s="81">
        <v>550000</v>
      </c>
      <c r="F281" s="79">
        <v>2027</v>
      </c>
      <c r="G281" s="57"/>
      <c r="H281" s="57"/>
      <c r="I281" s="57"/>
      <c r="J281" s="81">
        <v>550000</v>
      </c>
      <c r="K281" s="57"/>
      <c r="L281" s="57"/>
      <c r="M281" s="57"/>
      <c r="N281" s="57">
        <f t="shared" si="55"/>
        <v>550000</v>
      </c>
      <c r="O281" s="58"/>
    </row>
    <row r="282" spans="2:15" ht="15.75" x14ac:dyDescent="0.25">
      <c r="B282" s="33" t="s">
        <v>51</v>
      </c>
      <c r="C282" s="33"/>
      <c r="D282" s="57"/>
      <c r="E282" s="57"/>
      <c r="F282" s="69"/>
      <c r="G282" s="57"/>
      <c r="H282" s="57"/>
      <c r="I282" s="57"/>
      <c r="J282" s="57"/>
      <c r="K282" s="57"/>
      <c r="L282" s="57"/>
      <c r="M282" s="57"/>
      <c r="N282" s="57">
        <f t="shared" si="55"/>
        <v>0</v>
      </c>
      <c r="O282" s="58"/>
    </row>
    <row r="283" spans="2:15" ht="15.75" x14ac:dyDescent="0.25">
      <c r="B283" s="33" t="s">
        <v>142</v>
      </c>
      <c r="C283" s="33"/>
      <c r="D283" s="57"/>
      <c r="E283" s="57"/>
      <c r="F283" s="69"/>
      <c r="G283" s="57"/>
      <c r="H283" s="57"/>
      <c r="I283" s="57"/>
      <c r="J283" s="57"/>
      <c r="K283" s="57"/>
      <c r="L283" s="57"/>
      <c r="M283" s="57"/>
      <c r="N283" s="57">
        <f t="shared" si="55"/>
        <v>0</v>
      </c>
      <c r="O283" s="58"/>
    </row>
    <row r="284" spans="2:15" ht="15.75" x14ac:dyDescent="0.25">
      <c r="B284" s="33" t="s">
        <v>143</v>
      </c>
      <c r="C284" s="33"/>
      <c r="D284" s="57"/>
      <c r="E284" s="57"/>
      <c r="F284" s="69"/>
      <c r="G284" s="57"/>
      <c r="H284" s="57"/>
      <c r="I284" s="57"/>
      <c r="J284" s="57"/>
      <c r="K284" s="57"/>
      <c r="L284" s="57"/>
      <c r="M284" s="57"/>
      <c r="N284" s="57">
        <f t="shared" si="55"/>
        <v>0</v>
      </c>
      <c r="O284" s="58"/>
    </row>
    <row r="285" spans="2:15" s="40" customFormat="1" ht="43.5" x14ac:dyDescent="0.25">
      <c r="B285" s="59" t="s">
        <v>197</v>
      </c>
      <c r="C285" s="60"/>
      <c r="D285" s="61">
        <f>D286</f>
        <v>7</v>
      </c>
      <c r="E285" s="61">
        <f t="shared" ref="E285:M285" si="134">E286</f>
        <v>245000</v>
      </c>
      <c r="F285" s="62">
        <f t="shared" si="134"/>
        <v>0</v>
      </c>
      <c r="G285" s="61">
        <f t="shared" si="134"/>
        <v>0</v>
      </c>
      <c r="H285" s="61">
        <f t="shared" si="134"/>
        <v>0</v>
      </c>
      <c r="I285" s="61">
        <f t="shared" si="134"/>
        <v>0</v>
      </c>
      <c r="J285" s="61">
        <f t="shared" si="134"/>
        <v>245000</v>
      </c>
      <c r="K285" s="61">
        <f t="shared" si="134"/>
        <v>0</v>
      </c>
      <c r="L285" s="61">
        <f t="shared" si="134"/>
        <v>0</v>
      </c>
      <c r="M285" s="61">
        <f t="shared" si="134"/>
        <v>0</v>
      </c>
      <c r="N285" s="57">
        <f t="shared" si="55"/>
        <v>245000</v>
      </c>
      <c r="O285" s="58"/>
    </row>
    <row r="286" spans="2:15" ht="15.75" x14ac:dyDescent="0.25">
      <c r="B286" s="33" t="s">
        <v>140</v>
      </c>
      <c r="C286" s="33"/>
      <c r="D286" s="57">
        <f>SUM(D287:D290)</f>
        <v>7</v>
      </c>
      <c r="E286" s="57">
        <f t="shared" ref="E286:M286" si="135">SUM(E287:E290)</f>
        <v>245000</v>
      </c>
      <c r="F286" s="69"/>
      <c r="G286" s="57">
        <f t="shared" si="135"/>
        <v>0</v>
      </c>
      <c r="H286" s="57">
        <f t="shared" si="135"/>
        <v>0</v>
      </c>
      <c r="I286" s="57">
        <f t="shared" si="135"/>
        <v>0</v>
      </c>
      <c r="J286" s="57">
        <f t="shared" si="135"/>
        <v>245000</v>
      </c>
      <c r="K286" s="57">
        <f t="shared" si="135"/>
        <v>0</v>
      </c>
      <c r="L286" s="57">
        <f t="shared" si="135"/>
        <v>0</v>
      </c>
      <c r="M286" s="57">
        <f t="shared" si="135"/>
        <v>0</v>
      </c>
      <c r="N286" s="57">
        <f t="shared" si="55"/>
        <v>245000</v>
      </c>
      <c r="O286" s="58"/>
    </row>
    <row r="287" spans="2:15" ht="15.75" x14ac:dyDescent="0.25">
      <c r="B287" s="33" t="s">
        <v>141</v>
      </c>
      <c r="C287" s="33"/>
      <c r="D287" s="63">
        <v>7</v>
      </c>
      <c r="E287" s="63">
        <v>245000</v>
      </c>
      <c r="F287" s="79">
        <v>2027</v>
      </c>
      <c r="G287" s="57"/>
      <c r="H287" s="57"/>
      <c r="I287" s="57"/>
      <c r="J287" s="63">
        <v>245000</v>
      </c>
      <c r="K287" s="57"/>
      <c r="L287" s="57"/>
      <c r="M287" s="57"/>
      <c r="N287" s="57">
        <f t="shared" si="55"/>
        <v>245000</v>
      </c>
      <c r="O287" s="58"/>
    </row>
    <row r="288" spans="2:15" ht="15.75" x14ac:dyDescent="0.25">
      <c r="B288" s="33" t="s">
        <v>51</v>
      </c>
      <c r="C288" s="33"/>
      <c r="D288" s="57"/>
      <c r="E288" s="57"/>
      <c r="F288" s="69"/>
      <c r="G288" s="57"/>
      <c r="H288" s="57"/>
      <c r="I288" s="57"/>
      <c r="J288" s="57"/>
      <c r="K288" s="57"/>
      <c r="L288" s="57"/>
      <c r="M288" s="57"/>
      <c r="N288" s="57">
        <f t="shared" si="55"/>
        <v>0</v>
      </c>
      <c r="O288" s="58"/>
    </row>
    <row r="289" spans="2:15" ht="15.75" x14ac:dyDescent="0.25">
      <c r="B289" s="33" t="s">
        <v>142</v>
      </c>
      <c r="C289" s="33"/>
      <c r="D289" s="57"/>
      <c r="E289" s="57"/>
      <c r="F289" s="69"/>
      <c r="G289" s="57"/>
      <c r="H289" s="57"/>
      <c r="I289" s="57"/>
      <c r="J289" s="57"/>
      <c r="K289" s="57"/>
      <c r="L289" s="57"/>
      <c r="M289" s="57"/>
      <c r="N289" s="57">
        <f t="shared" si="55"/>
        <v>0</v>
      </c>
      <c r="O289" s="58"/>
    </row>
    <row r="290" spans="2:15" ht="15.75" x14ac:dyDescent="0.25">
      <c r="B290" s="33" t="s">
        <v>143</v>
      </c>
      <c r="C290" s="33"/>
      <c r="D290" s="57"/>
      <c r="E290" s="57"/>
      <c r="F290" s="69"/>
      <c r="G290" s="57"/>
      <c r="H290" s="57"/>
      <c r="I290" s="57"/>
      <c r="J290" s="57"/>
      <c r="K290" s="57"/>
      <c r="L290" s="57"/>
      <c r="M290" s="57"/>
      <c r="N290" s="57">
        <f t="shared" si="55"/>
        <v>0</v>
      </c>
      <c r="O290" s="58"/>
    </row>
    <row r="291" spans="2:15" s="40" customFormat="1" ht="33" customHeight="1" x14ac:dyDescent="0.25">
      <c r="B291" s="59" t="s">
        <v>198</v>
      </c>
      <c r="C291" s="60"/>
      <c r="D291" s="61">
        <f>D292</f>
        <v>7</v>
      </c>
      <c r="E291" s="61">
        <f t="shared" ref="E291:M291" si="136">E292</f>
        <v>70000</v>
      </c>
      <c r="F291" s="62">
        <f t="shared" si="136"/>
        <v>0</v>
      </c>
      <c r="G291" s="61">
        <f t="shared" si="136"/>
        <v>0</v>
      </c>
      <c r="H291" s="61">
        <f t="shared" si="136"/>
        <v>0</v>
      </c>
      <c r="I291" s="61">
        <f t="shared" si="136"/>
        <v>0</v>
      </c>
      <c r="J291" s="61">
        <f t="shared" si="136"/>
        <v>70000</v>
      </c>
      <c r="K291" s="61">
        <f t="shared" si="136"/>
        <v>0</v>
      </c>
      <c r="L291" s="61">
        <f t="shared" si="136"/>
        <v>0</v>
      </c>
      <c r="M291" s="61">
        <f t="shared" si="136"/>
        <v>0</v>
      </c>
      <c r="N291" s="57">
        <f t="shared" si="55"/>
        <v>70000</v>
      </c>
      <c r="O291" s="58"/>
    </row>
    <row r="292" spans="2:15" ht="15.75" x14ac:dyDescent="0.25">
      <c r="B292" s="33" t="s">
        <v>140</v>
      </c>
      <c r="C292" s="33"/>
      <c r="D292" s="57">
        <f>SUM(D293:D296)</f>
        <v>7</v>
      </c>
      <c r="E292" s="57">
        <f t="shared" ref="E292:M292" si="137">SUM(E293:E296)</f>
        <v>70000</v>
      </c>
      <c r="F292" s="69"/>
      <c r="G292" s="57">
        <f t="shared" si="137"/>
        <v>0</v>
      </c>
      <c r="H292" s="57">
        <f t="shared" si="137"/>
        <v>0</v>
      </c>
      <c r="I292" s="57">
        <f t="shared" si="137"/>
        <v>0</v>
      </c>
      <c r="J292" s="57">
        <f t="shared" si="137"/>
        <v>70000</v>
      </c>
      <c r="K292" s="57">
        <f t="shared" si="137"/>
        <v>0</v>
      </c>
      <c r="L292" s="57">
        <f t="shared" si="137"/>
        <v>0</v>
      </c>
      <c r="M292" s="57">
        <f t="shared" si="137"/>
        <v>0</v>
      </c>
      <c r="N292" s="57">
        <f t="shared" si="55"/>
        <v>70000</v>
      </c>
      <c r="O292" s="58"/>
    </row>
    <row r="293" spans="2:15" ht="15.75" x14ac:dyDescent="0.25">
      <c r="B293" s="33" t="s">
        <v>141</v>
      </c>
      <c r="C293" s="33"/>
      <c r="D293" s="63">
        <v>7</v>
      </c>
      <c r="E293" s="81">
        <v>70000</v>
      </c>
      <c r="F293" s="79">
        <v>2027</v>
      </c>
      <c r="G293" s="57"/>
      <c r="H293" s="57"/>
      <c r="I293" s="57"/>
      <c r="J293" s="81">
        <v>70000</v>
      </c>
      <c r="K293" s="57"/>
      <c r="L293" s="57"/>
      <c r="M293" s="57"/>
      <c r="N293" s="57">
        <f t="shared" si="55"/>
        <v>70000</v>
      </c>
      <c r="O293" s="58"/>
    </row>
    <row r="294" spans="2:15" ht="15.75" x14ac:dyDescent="0.25">
      <c r="B294" s="33" t="s">
        <v>51</v>
      </c>
      <c r="C294" s="33"/>
      <c r="D294" s="57"/>
      <c r="E294" s="57"/>
      <c r="F294" s="69"/>
      <c r="G294" s="57"/>
      <c r="H294" s="57"/>
      <c r="I294" s="57"/>
      <c r="J294" s="57"/>
      <c r="K294" s="57"/>
      <c r="L294" s="57"/>
      <c r="M294" s="57"/>
      <c r="N294" s="57">
        <f t="shared" si="55"/>
        <v>0</v>
      </c>
      <c r="O294" s="58"/>
    </row>
    <row r="295" spans="2:15" ht="15.75" x14ac:dyDescent="0.25">
      <c r="B295" s="33" t="s">
        <v>142</v>
      </c>
      <c r="C295" s="33"/>
      <c r="D295" s="57"/>
      <c r="E295" s="57"/>
      <c r="F295" s="69"/>
      <c r="G295" s="57"/>
      <c r="H295" s="57"/>
      <c r="I295" s="57"/>
      <c r="J295" s="57"/>
      <c r="K295" s="57"/>
      <c r="L295" s="57"/>
      <c r="M295" s="57"/>
      <c r="N295" s="57">
        <f t="shared" ref="N295:N482" si="138">SUM(G295:M295)</f>
        <v>0</v>
      </c>
      <c r="O295" s="58"/>
    </row>
    <row r="296" spans="2:15" ht="15.75" x14ac:dyDescent="0.25">
      <c r="B296" s="33" t="s">
        <v>143</v>
      </c>
      <c r="C296" s="33"/>
      <c r="D296" s="57"/>
      <c r="E296" s="57"/>
      <c r="F296" s="69"/>
      <c r="G296" s="57"/>
      <c r="H296" s="57"/>
      <c r="I296" s="57"/>
      <c r="J296" s="57"/>
      <c r="K296" s="57"/>
      <c r="L296" s="57"/>
      <c r="M296" s="57"/>
      <c r="N296" s="57">
        <f t="shared" si="138"/>
        <v>0</v>
      </c>
      <c r="O296" s="58"/>
    </row>
    <row r="297" spans="2:15" s="40" customFormat="1" ht="33" customHeight="1" x14ac:dyDescent="0.25">
      <c r="B297" s="59" t="s">
        <v>199</v>
      </c>
      <c r="C297" s="60"/>
      <c r="D297" s="61">
        <f>D298</f>
        <v>10</v>
      </c>
      <c r="E297" s="61">
        <f t="shared" ref="E297:M297" si="139">E298</f>
        <v>250000</v>
      </c>
      <c r="F297" s="62">
        <f t="shared" si="139"/>
        <v>0</v>
      </c>
      <c r="G297" s="61">
        <f t="shared" si="139"/>
        <v>0</v>
      </c>
      <c r="H297" s="61">
        <f t="shared" si="139"/>
        <v>0</v>
      </c>
      <c r="I297" s="61">
        <f t="shared" si="139"/>
        <v>0</v>
      </c>
      <c r="J297" s="61">
        <f t="shared" si="139"/>
        <v>250000</v>
      </c>
      <c r="K297" s="61">
        <f t="shared" si="139"/>
        <v>0</v>
      </c>
      <c r="L297" s="61">
        <f t="shared" si="139"/>
        <v>0</v>
      </c>
      <c r="M297" s="61">
        <f t="shared" si="139"/>
        <v>0</v>
      </c>
      <c r="N297" s="57">
        <f t="shared" si="138"/>
        <v>250000</v>
      </c>
      <c r="O297" s="58"/>
    </row>
    <row r="298" spans="2:15" ht="15.75" x14ac:dyDescent="0.25">
      <c r="B298" s="33" t="s">
        <v>140</v>
      </c>
      <c r="C298" s="33"/>
      <c r="D298" s="57">
        <f>SUM(D299:D302)</f>
        <v>10</v>
      </c>
      <c r="E298" s="57">
        <f t="shared" ref="E298:M298" si="140">SUM(E299:E302)</f>
        <v>250000</v>
      </c>
      <c r="F298" s="69"/>
      <c r="G298" s="57">
        <f t="shared" si="140"/>
        <v>0</v>
      </c>
      <c r="H298" s="57">
        <f t="shared" si="140"/>
        <v>0</v>
      </c>
      <c r="I298" s="57">
        <f t="shared" si="140"/>
        <v>0</v>
      </c>
      <c r="J298" s="57">
        <f t="shared" si="140"/>
        <v>250000</v>
      </c>
      <c r="K298" s="57">
        <f t="shared" si="140"/>
        <v>0</v>
      </c>
      <c r="L298" s="57">
        <f t="shared" si="140"/>
        <v>0</v>
      </c>
      <c r="M298" s="57">
        <f t="shared" si="140"/>
        <v>0</v>
      </c>
      <c r="N298" s="57">
        <f t="shared" si="138"/>
        <v>250000</v>
      </c>
      <c r="O298" s="58"/>
    </row>
    <row r="299" spans="2:15" ht="15.75" x14ac:dyDescent="0.25">
      <c r="B299" s="33" t="s">
        <v>141</v>
      </c>
      <c r="C299" s="33"/>
      <c r="D299" s="63">
        <v>10</v>
      </c>
      <c r="E299" s="81">
        <v>250000</v>
      </c>
      <c r="F299" s="79">
        <v>2027</v>
      </c>
      <c r="G299" s="57"/>
      <c r="H299" s="57"/>
      <c r="I299" s="57"/>
      <c r="J299" s="81">
        <v>250000</v>
      </c>
      <c r="K299" s="57"/>
      <c r="L299" s="57"/>
      <c r="M299" s="57"/>
      <c r="N299" s="57">
        <f t="shared" si="138"/>
        <v>250000</v>
      </c>
      <c r="O299" s="58"/>
    </row>
    <row r="300" spans="2:15" ht="15.75" x14ac:dyDescent="0.25">
      <c r="B300" s="33" t="s">
        <v>51</v>
      </c>
      <c r="C300" s="33"/>
      <c r="D300" s="57"/>
      <c r="E300" s="57"/>
      <c r="F300" s="69"/>
      <c r="G300" s="57"/>
      <c r="H300" s="57"/>
      <c r="I300" s="57"/>
      <c r="J300" s="57"/>
      <c r="K300" s="57"/>
      <c r="L300" s="57"/>
      <c r="M300" s="57"/>
      <c r="N300" s="57">
        <f t="shared" si="138"/>
        <v>0</v>
      </c>
      <c r="O300" s="58"/>
    </row>
    <row r="301" spans="2:15" ht="15.75" x14ac:dyDescent="0.25">
      <c r="B301" s="33" t="s">
        <v>142</v>
      </c>
      <c r="C301" s="33"/>
      <c r="D301" s="57"/>
      <c r="E301" s="57"/>
      <c r="F301" s="69"/>
      <c r="G301" s="57"/>
      <c r="H301" s="57"/>
      <c r="I301" s="57"/>
      <c r="J301" s="57"/>
      <c r="K301" s="57"/>
      <c r="L301" s="57"/>
      <c r="M301" s="57"/>
      <c r="N301" s="57">
        <f t="shared" si="138"/>
        <v>0</v>
      </c>
      <c r="O301" s="58"/>
    </row>
    <row r="302" spans="2:15" ht="15.75" x14ac:dyDescent="0.25">
      <c r="B302" s="33" t="s">
        <v>143</v>
      </c>
      <c r="C302" s="33"/>
      <c r="D302" s="57"/>
      <c r="E302" s="57"/>
      <c r="F302" s="69"/>
      <c r="G302" s="57"/>
      <c r="H302" s="57"/>
      <c r="I302" s="57"/>
      <c r="J302" s="57"/>
      <c r="K302" s="57"/>
      <c r="L302" s="57"/>
      <c r="M302" s="57"/>
      <c r="N302" s="57">
        <f t="shared" si="138"/>
        <v>0</v>
      </c>
      <c r="O302" s="58"/>
    </row>
    <row r="303" spans="2:15" s="40" customFormat="1" ht="29.25" x14ac:dyDescent="0.25">
      <c r="B303" s="59" t="s">
        <v>200</v>
      </c>
      <c r="C303" s="60"/>
      <c r="D303" s="61">
        <f>D304</f>
        <v>1</v>
      </c>
      <c r="E303" s="61">
        <f t="shared" ref="E303:M303" si="141">E304</f>
        <v>22000</v>
      </c>
      <c r="F303" s="62">
        <f t="shared" si="141"/>
        <v>0</v>
      </c>
      <c r="G303" s="61">
        <f t="shared" si="141"/>
        <v>0</v>
      </c>
      <c r="H303" s="61">
        <f t="shared" si="141"/>
        <v>0</v>
      </c>
      <c r="I303" s="61">
        <f t="shared" si="141"/>
        <v>0</v>
      </c>
      <c r="J303" s="61">
        <f t="shared" si="141"/>
        <v>22000</v>
      </c>
      <c r="K303" s="61">
        <f t="shared" si="141"/>
        <v>0</v>
      </c>
      <c r="L303" s="61">
        <f t="shared" si="141"/>
        <v>0</v>
      </c>
      <c r="M303" s="61">
        <f t="shared" si="141"/>
        <v>0</v>
      </c>
      <c r="N303" s="57">
        <f t="shared" si="138"/>
        <v>22000</v>
      </c>
      <c r="O303" s="58"/>
    </row>
    <row r="304" spans="2:15" s="40" customFormat="1" ht="15.75" x14ac:dyDescent="0.25">
      <c r="B304" s="55" t="s">
        <v>140</v>
      </c>
      <c r="C304" s="55"/>
      <c r="D304" s="63">
        <f>SUM(D305:D308)</f>
        <v>1</v>
      </c>
      <c r="E304" s="63">
        <f t="shared" ref="E304:M304" si="142">SUM(E305:E308)</f>
        <v>22000</v>
      </c>
      <c r="F304" s="65"/>
      <c r="G304" s="63">
        <f t="shared" si="142"/>
        <v>0</v>
      </c>
      <c r="H304" s="63">
        <f t="shared" si="142"/>
        <v>0</v>
      </c>
      <c r="I304" s="63">
        <f t="shared" si="142"/>
        <v>0</v>
      </c>
      <c r="J304" s="63">
        <f t="shared" si="142"/>
        <v>22000</v>
      </c>
      <c r="K304" s="63">
        <f t="shared" si="142"/>
        <v>0</v>
      </c>
      <c r="L304" s="63">
        <f t="shared" si="142"/>
        <v>0</v>
      </c>
      <c r="M304" s="63">
        <f t="shared" si="142"/>
        <v>0</v>
      </c>
      <c r="N304" s="57">
        <f t="shared" si="138"/>
        <v>22000</v>
      </c>
      <c r="O304" s="58"/>
    </row>
    <row r="305" spans="2:15" s="40" customFormat="1" ht="15.75" x14ac:dyDescent="0.25">
      <c r="B305" s="55" t="s">
        <v>141</v>
      </c>
      <c r="C305" s="55"/>
      <c r="D305" s="80">
        <v>1</v>
      </c>
      <c r="E305" s="80">
        <v>22000</v>
      </c>
      <c r="F305" s="74">
        <v>2027</v>
      </c>
      <c r="G305" s="63"/>
      <c r="H305" s="63"/>
      <c r="I305" s="80"/>
      <c r="J305" s="80">
        <v>22000</v>
      </c>
      <c r="K305" s="63"/>
      <c r="L305" s="63"/>
      <c r="M305" s="63"/>
      <c r="N305" s="57">
        <f t="shared" si="138"/>
        <v>22000</v>
      </c>
      <c r="O305" s="58"/>
    </row>
    <row r="306" spans="2:15" s="40" customFormat="1" ht="15.75" x14ac:dyDescent="0.25">
      <c r="B306" s="55" t="s">
        <v>51</v>
      </c>
      <c r="C306" s="55"/>
      <c r="D306" s="63"/>
      <c r="E306" s="63"/>
      <c r="F306" s="65"/>
      <c r="G306" s="63"/>
      <c r="H306" s="63"/>
      <c r="I306" s="78"/>
      <c r="J306" s="63"/>
      <c r="K306" s="63"/>
      <c r="L306" s="63"/>
      <c r="M306" s="63"/>
      <c r="N306" s="57">
        <f t="shared" si="138"/>
        <v>0</v>
      </c>
      <c r="O306" s="58"/>
    </row>
    <row r="307" spans="2:15" s="40" customFormat="1" ht="15.75" x14ac:dyDescent="0.25">
      <c r="B307" s="55" t="s">
        <v>142</v>
      </c>
      <c r="C307" s="55"/>
      <c r="D307" s="63"/>
      <c r="E307" s="63"/>
      <c r="F307" s="65"/>
      <c r="G307" s="63"/>
      <c r="H307" s="63"/>
      <c r="I307" s="63"/>
      <c r="J307" s="63"/>
      <c r="K307" s="63"/>
      <c r="L307" s="63"/>
      <c r="M307" s="63"/>
      <c r="N307" s="57">
        <f t="shared" si="138"/>
        <v>0</v>
      </c>
      <c r="O307" s="58"/>
    </row>
    <row r="308" spans="2:15" s="40" customFormat="1" ht="15.75" x14ac:dyDescent="0.25">
      <c r="B308" s="55" t="s">
        <v>143</v>
      </c>
      <c r="C308" s="55"/>
      <c r="D308" s="63"/>
      <c r="E308" s="63"/>
      <c r="F308" s="65"/>
      <c r="G308" s="63"/>
      <c r="H308" s="63"/>
      <c r="I308" s="63"/>
      <c r="J308" s="63"/>
      <c r="K308" s="63"/>
      <c r="L308" s="63"/>
      <c r="M308" s="63"/>
      <c r="N308" s="57">
        <f t="shared" si="138"/>
        <v>0</v>
      </c>
      <c r="O308" s="58"/>
    </row>
    <row r="309" spans="2:15" s="40" customFormat="1" ht="43.5" x14ac:dyDescent="0.25">
      <c r="B309" s="59" t="s">
        <v>201</v>
      </c>
      <c r="C309" s="60"/>
      <c r="D309" s="61">
        <f>D310</f>
        <v>0.38</v>
      </c>
      <c r="E309" s="61">
        <f t="shared" ref="E309:M309" si="143">E310</f>
        <v>8360</v>
      </c>
      <c r="F309" s="62">
        <f t="shared" si="143"/>
        <v>0</v>
      </c>
      <c r="G309" s="61">
        <f t="shared" si="143"/>
        <v>0</v>
      </c>
      <c r="H309" s="61">
        <f t="shared" si="143"/>
        <v>0</v>
      </c>
      <c r="I309" s="61">
        <f t="shared" si="143"/>
        <v>0</v>
      </c>
      <c r="J309" s="61">
        <f t="shared" si="143"/>
        <v>8360</v>
      </c>
      <c r="K309" s="61">
        <f t="shared" si="143"/>
        <v>0</v>
      </c>
      <c r="L309" s="61">
        <f t="shared" si="143"/>
        <v>0</v>
      </c>
      <c r="M309" s="61">
        <f t="shared" si="143"/>
        <v>0</v>
      </c>
      <c r="N309" s="57">
        <f t="shared" si="138"/>
        <v>8360</v>
      </c>
      <c r="O309" s="58"/>
    </row>
    <row r="310" spans="2:15" s="40" customFormat="1" ht="15.75" x14ac:dyDescent="0.25">
      <c r="B310" s="55" t="s">
        <v>140</v>
      </c>
      <c r="C310" s="55"/>
      <c r="D310" s="63">
        <f>SUM(D311:D314)</f>
        <v>0.38</v>
      </c>
      <c r="E310" s="63">
        <f t="shared" ref="E310:M310" si="144">SUM(E311:E314)</f>
        <v>8360</v>
      </c>
      <c r="F310" s="65"/>
      <c r="G310" s="63">
        <f t="shared" si="144"/>
        <v>0</v>
      </c>
      <c r="H310" s="63">
        <f t="shared" si="144"/>
        <v>0</v>
      </c>
      <c r="I310" s="63">
        <f t="shared" si="144"/>
        <v>0</v>
      </c>
      <c r="J310" s="63">
        <f t="shared" si="144"/>
        <v>8360</v>
      </c>
      <c r="K310" s="63">
        <f t="shared" si="144"/>
        <v>0</v>
      </c>
      <c r="L310" s="63">
        <f t="shared" si="144"/>
        <v>0</v>
      </c>
      <c r="M310" s="63">
        <f t="shared" si="144"/>
        <v>0</v>
      </c>
      <c r="N310" s="57">
        <f t="shared" si="138"/>
        <v>8360</v>
      </c>
      <c r="O310" s="58"/>
    </row>
    <row r="311" spans="2:15" s="40" customFormat="1" ht="15.75" x14ac:dyDescent="0.25">
      <c r="B311" s="55" t="s">
        <v>141</v>
      </c>
      <c r="C311" s="55"/>
      <c r="D311" s="80">
        <v>0.38</v>
      </c>
      <c r="E311" s="80">
        <v>8360</v>
      </c>
      <c r="F311" s="74">
        <v>2027</v>
      </c>
      <c r="G311" s="63"/>
      <c r="H311" s="63"/>
      <c r="I311" s="80"/>
      <c r="J311" s="80">
        <v>8360</v>
      </c>
      <c r="K311" s="63"/>
      <c r="L311" s="63"/>
      <c r="M311" s="63"/>
      <c r="N311" s="57">
        <f t="shared" si="138"/>
        <v>8360</v>
      </c>
      <c r="O311" s="58"/>
    </row>
    <row r="312" spans="2:15" s="40" customFormat="1" ht="15.75" x14ac:dyDescent="0.25">
      <c r="B312" s="55" t="s">
        <v>51</v>
      </c>
      <c r="C312" s="55"/>
      <c r="D312" s="63"/>
      <c r="E312" s="63"/>
      <c r="F312" s="65"/>
      <c r="G312" s="63"/>
      <c r="H312" s="63"/>
      <c r="I312" s="78"/>
      <c r="J312" s="63"/>
      <c r="K312" s="63"/>
      <c r="L312" s="63"/>
      <c r="M312" s="63"/>
      <c r="N312" s="57">
        <f t="shared" si="138"/>
        <v>0</v>
      </c>
      <c r="O312" s="58"/>
    </row>
    <row r="313" spans="2:15" s="40" customFormat="1" ht="15.75" x14ac:dyDescent="0.25">
      <c r="B313" s="55" t="s">
        <v>142</v>
      </c>
      <c r="C313" s="55"/>
      <c r="D313" s="63"/>
      <c r="E313" s="63"/>
      <c r="F313" s="65"/>
      <c r="G313" s="63"/>
      <c r="H313" s="63"/>
      <c r="I313" s="63"/>
      <c r="J313" s="63"/>
      <c r="K313" s="63"/>
      <c r="L313" s="63"/>
      <c r="M313" s="63"/>
      <c r="N313" s="57">
        <f t="shared" si="138"/>
        <v>0</v>
      </c>
      <c r="O313" s="58"/>
    </row>
    <row r="314" spans="2:15" s="40" customFormat="1" ht="16.5" customHeight="1" x14ac:dyDescent="0.25">
      <c r="B314" s="55" t="s">
        <v>143</v>
      </c>
      <c r="C314" s="55"/>
      <c r="D314" s="63"/>
      <c r="E314" s="63"/>
      <c r="F314" s="65"/>
      <c r="G314" s="63"/>
      <c r="H314" s="63"/>
      <c r="I314" s="63"/>
      <c r="J314" s="63"/>
      <c r="K314" s="63"/>
      <c r="L314" s="63"/>
      <c r="M314" s="63"/>
      <c r="N314" s="57">
        <f t="shared" si="138"/>
        <v>0</v>
      </c>
      <c r="O314" s="58"/>
    </row>
    <row r="315" spans="2:15" s="174" customFormat="1" ht="20.25" customHeight="1" x14ac:dyDescent="0.3">
      <c r="B315" s="172" t="s">
        <v>202</v>
      </c>
      <c r="C315" s="167"/>
      <c r="D315" s="173">
        <f t="shared" ref="D315:M315" si="145">D316</f>
        <v>167.24</v>
      </c>
      <c r="E315" s="173">
        <f t="shared" si="145"/>
        <v>2163269.818</v>
      </c>
      <c r="F315" s="173">
        <f t="shared" si="145"/>
        <v>0</v>
      </c>
      <c r="G315" s="173">
        <f t="shared" si="145"/>
        <v>481454.2</v>
      </c>
      <c r="H315" s="173">
        <f t="shared" si="145"/>
        <v>1127680.5477999998</v>
      </c>
      <c r="I315" s="173">
        <f t="shared" si="145"/>
        <v>264495.07</v>
      </c>
      <c r="J315" s="173">
        <f t="shared" si="145"/>
        <v>289640</v>
      </c>
      <c r="K315" s="173">
        <f t="shared" si="145"/>
        <v>0</v>
      </c>
      <c r="L315" s="173">
        <f t="shared" si="145"/>
        <v>0</v>
      </c>
      <c r="M315" s="173">
        <f t="shared" si="145"/>
        <v>0</v>
      </c>
      <c r="N315" s="173">
        <f t="shared" si="138"/>
        <v>2163269.8177999998</v>
      </c>
      <c r="O315" s="171"/>
    </row>
    <row r="316" spans="2:15" ht="15.75" x14ac:dyDescent="0.25">
      <c r="B316" s="33" t="s">
        <v>140</v>
      </c>
      <c r="C316" s="33"/>
      <c r="D316" s="57">
        <f t="shared" ref="D316:E316" si="146">SUM(D317:D320)</f>
        <v>167.24</v>
      </c>
      <c r="E316" s="57">
        <f t="shared" si="146"/>
        <v>2163269.818</v>
      </c>
      <c r="F316" s="57"/>
      <c r="G316" s="57">
        <f t="shared" ref="G316" si="147">SUM(G317:G320)</f>
        <v>481454.2</v>
      </c>
      <c r="H316" s="57">
        <f t="shared" ref="H316:M316" si="148">SUM(H317:H320)</f>
        <v>1127680.5477999998</v>
      </c>
      <c r="I316" s="57">
        <f t="shared" si="148"/>
        <v>264495.07</v>
      </c>
      <c r="J316" s="57">
        <f t="shared" si="148"/>
        <v>289640</v>
      </c>
      <c r="K316" s="57">
        <f t="shared" si="148"/>
        <v>0</v>
      </c>
      <c r="L316" s="57">
        <f t="shared" si="148"/>
        <v>0</v>
      </c>
      <c r="M316" s="57">
        <f t="shared" si="148"/>
        <v>0</v>
      </c>
      <c r="N316" s="57">
        <f t="shared" si="138"/>
        <v>2163269.8177999998</v>
      </c>
      <c r="O316" s="58"/>
    </row>
    <row r="317" spans="2:15" ht="15.75" x14ac:dyDescent="0.25">
      <c r="B317" s="33" t="s">
        <v>141</v>
      </c>
      <c r="C317" s="33"/>
      <c r="D317" s="71">
        <f t="shared" ref="D317:E317" si="149">D323+D329+D335+D341+D347+D353+D359+D365+D371+D377+D383+D389+D395+D401+D407+D413+D419+D425+D431+D443+D449+D455+D461+D467+D473+D479+D485+D491+D497+D437</f>
        <v>69.62</v>
      </c>
      <c r="E317" s="71">
        <f t="shared" si="149"/>
        <v>539443.80000000005</v>
      </c>
      <c r="F317" s="71"/>
      <c r="G317" s="71">
        <f>G323+G329+G335+G341+G347+G353+G359+G365+G371+G377+G383+G389+G395+G401+G407+G413+G419+G425+G431+G443+G449+G455+G461+G467+G473+G479+G485+G491+G497+G437</f>
        <v>481454.2</v>
      </c>
      <c r="H317" s="71">
        <f t="shared" ref="H317:M317" si="150">H323+H329+H335+H341+H347+H353+H359+H365+H371+H377+H383+H389+H395+H401+H407+H413+H419+H425+H431+H443+H449+H455+H461+H467+H473+H479+H485+H491+H497+H437</f>
        <v>150000</v>
      </c>
      <c r="I317" s="71">
        <f t="shared" si="150"/>
        <v>0</v>
      </c>
      <c r="J317" s="71">
        <f t="shared" si="150"/>
        <v>29640</v>
      </c>
      <c r="K317" s="71">
        <f t="shared" si="150"/>
        <v>0</v>
      </c>
      <c r="L317" s="71">
        <f t="shared" si="150"/>
        <v>0</v>
      </c>
      <c r="M317" s="71">
        <f t="shared" si="150"/>
        <v>0</v>
      </c>
      <c r="N317" s="57">
        <f t="shared" si="138"/>
        <v>661094.19999999995</v>
      </c>
      <c r="O317" s="58"/>
    </row>
    <row r="318" spans="2:15" s="40" customFormat="1" ht="15.75" x14ac:dyDescent="0.25">
      <c r="B318" s="55" t="s">
        <v>51</v>
      </c>
      <c r="C318" s="55"/>
      <c r="D318" s="71">
        <f t="shared" ref="D318:E318" si="151">D324+D330+D336+D342+D348+D354+D360+D366+D372+D378+D384+D390+D396+D402+D408+D414+D420+D426+D432+D444+D450+D456+D462+D468+D474+D480+D486+D492+D498+D438</f>
        <v>97.62</v>
      </c>
      <c r="E318" s="71">
        <f t="shared" si="151"/>
        <v>1623826.0179999997</v>
      </c>
      <c r="F318" s="71"/>
      <c r="G318" s="71">
        <f t="shared" ref="G318:M320" si="152">G324+G330+G336+G342+G348+G354+G360+G366+G372+G378+G384+G390+G396+G402+G408+G414+G420+G426+G432+G444+G450+G456+G462+G468+G474+G480+G486+G492+G498+G438</f>
        <v>0</v>
      </c>
      <c r="H318" s="71">
        <f t="shared" si="152"/>
        <v>977680.54779999983</v>
      </c>
      <c r="I318" s="71">
        <f t="shared" si="152"/>
        <v>264495.07</v>
      </c>
      <c r="J318" s="71">
        <f t="shared" si="152"/>
        <v>260000</v>
      </c>
      <c r="K318" s="71">
        <f t="shared" si="152"/>
        <v>0</v>
      </c>
      <c r="L318" s="71">
        <f t="shared" si="152"/>
        <v>0</v>
      </c>
      <c r="M318" s="71">
        <f t="shared" si="152"/>
        <v>0</v>
      </c>
      <c r="N318" s="57">
        <f t="shared" si="138"/>
        <v>1502175.6177999999</v>
      </c>
      <c r="O318" s="58"/>
    </row>
    <row r="319" spans="2:15" s="40" customFormat="1" ht="15.75" x14ac:dyDescent="0.25">
      <c r="B319" s="55" t="s">
        <v>142</v>
      </c>
      <c r="C319" s="55"/>
      <c r="D319" s="71">
        <f t="shared" ref="D319:E319" si="153">D325+D331+D337+D343+D349+D355+D361+D367+D373+D379+D385+D391+D397+D403+D409+D415+D421+D427+D433+D445+D451+D457+D463+D469+D475+D481+D487+D493+D499+D439</f>
        <v>0</v>
      </c>
      <c r="E319" s="71">
        <f t="shared" si="153"/>
        <v>0</v>
      </c>
      <c r="F319" s="71"/>
      <c r="G319" s="71">
        <f t="shared" si="152"/>
        <v>0</v>
      </c>
      <c r="H319" s="71">
        <f t="shared" si="152"/>
        <v>0</v>
      </c>
      <c r="I319" s="71">
        <f t="shared" si="152"/>
        <v>0</v>
      </c>
      <c r="J319" s="71">
        <f t="shared" si="152"/>
        <v>0</v>
      </c>
      <c r="K319" s="71">
        <f t="shared" si="152"/>
        <v>0</v>
      </c>
      <c r="L319" s="71">
        <f t="shared" si="152"/>
        <v>0</v>
      </c>
      <c r="M319" s="71">
        <f t="shared" si="152"/>
        <v>0</v>
      </c>
      <c r="N319" s="57">
        <f t="shared" si="138"/>
        <v>0</v>
      </c>
      <c r="O319" s="58"/>
    </row>
    <row r="320" spans="2:15" s="40" customFormat="1" ht="15.75" x14ac:dyDescent="0.25">
      <c r="B320" s="55" t="s">
        <v>143</v>
      </c>
      <c r="C320" s="55"/>
      <c r="D320" s="71">
        <f t="shared" ref="D320:E320" si="154">D326+D332+D338+D344+D350+D356+D362+D368+D374+D380+D386+D392+D398+D404+D410+D416+D422+D428+D434+D446+D452+D458+D464+D470+D476+D482+D488+D494+D500+D440</f>
        <v>0</v>
      </c>
      <c r="E320" s="71">
        <f t="shared" si="154"/>
        <v>0</v>
      </c>
      <c r="F320" s="71"/>
      <c r="G320" s="71">
        <f t="shared" si="152"/>
        <v>0</v>
      </c>
      <c r="H320" s="71">
        <f t="shared" si="152"/>
        <v>0</v>
      </c>
      <c r="I320" s="71">
        <f t="shared" si="152"/>
        <v>0</v>
      </c>
      <c r="J320" s="71">
        <f t="shared" si="152"/>
        <v>0</v>
      </c>
      <c r="K320" s="71">
        <f t="shared" si="152"/>
        <v>0</v>
      </c>
      <c r="L320" s="71">
        <f t="shared" si="152"/>
        <v>0</v>
      </c>
      <c r="M320" s="71">
        <f t="shared" si="152"/>
        <v>0</v>
      </c>
      <c r="N320" s="57">
        <f t="shared" si="138"/>
        <v>0</v>
      </c>
      <c r="O320" s="58"/>
    </row>
    <row r="321" spans="2:15" s="40" customFormat="1" ht="29.25" x14ac:dyDescent="0.25">
      <c r="B321" s="59" t="s">
        <v>203</v>
      </c>
      <c r="C321" s="60"/>
      <c r="D321" s="61">
        <f>D322</f>
        <v>0.39900000000000002</v>
      </c>
      <c r="E321" s="61">
        <f t="shared" ref="E321:M321" si="155">E322</f>
        <v>13000</v>
      </c>
      <c r="F321" s="62">
        <f t="shared" si="155"/>
        <v>0</v>
      </c>
      <c r="G321" s="61">
        <f t="shared" si="155"/>
        <v>0</v>
      </c>
      <c r="H321" s="61">
        <f t="shared" si="155"/>
        <v>13000</v>
      </c>
      <c r="I321" s="61">
        <f t="shared" si="155"/>
        <v>0</v>
      </c>
      <c r="J321" s="61">
        <f t="shared" si="155"/>
        <v>0</v>
      </c>
      <c r="K321" s="61">
        <f t="shared" si="155"/>
        <v>0</v>
      </c>
      <c r="L321" s="61">
        <f t="shared" si="155"/>
        <v>0</v>
      </c>
      <c r="M321" s="61">
        <f t="shared" si="155"/>
        <v>0</v>
      </c>
      <c r="N321" s="57">
        <f t="shared" si="138"/>
        <v>13000</v>
      </c>
      <c r="O321" s="64"/>
    </row>
    <row r="322" spans="2:15" s="40" customFormat="1" ht="15.75" x14ac:dyDescent="0.25">
      <c r="B322" s="55" t="s">
        <v>140</v>
      </c>
      <c r="C322" s="55"/>
      <c r="D322" s="63">
        <f>SUM(D323:D326)</f>
        <v>0.39900000000000002</v>
      </c>
      <c r="E322" s="63">
        <f t="shared" ref="E322" si="156">SUM(E323:E326)</f>
        <v>13000</v>
      </c>
      <c r="F322" s="65"/>
      <c r="G322" s="63">
        <f t="shared" ref="G322:M322" si="157">SUM(G323:G326)</f>
        <v>0</v>
      </c>
      <c r="H322" s="63">
        <f t="shared" si="157"/>
        <v>13000</v>
      </c>
      <c r="I322" s="63">
        <f t="shared" si="157"/>
        <v>0</v>
      </c>
      <c r="J322" s="63">
        <f t="shared" si="157"/>
        <v>0</v>
      </c>
      <c r="K322" s="63">
        <f t="shared" si="157"/>
        <v>0</v>
      </c>
      <c r="L322" s="63">
        <f t="shared" si="157"/>
        <v>0</v>
      </c>
      <c r="M322" s="63">
        <f t="shared" si="157"/>
        <v>0</v>
      </c>
      <c r="N322" s="57">
        <f t="shared" si="138"/>
        <v>13000</v>
      </c>
      <c r="O322" s="64"/>
    </row>
    <row r="323" spans="2:15" s="40" customFormat="1" ht="15.75" x14ac:dyDescent="0.25">
      <c r="B323" s="55" t="s">
        <v>141</v>
      </c>
      <c r="C323" s="55"/>
      <c r="D323" s="80">
        <v>0.39900000000000002</v>
      </c>
      <c r="E323" s="78"/>
      <c r="F323" s="74">
        <v>2025</v>
      </c>
      <c r="G323" s="63"/>
      <c r="H323" s="63"/>
      <c r="I323" s="63"/>
      <c r="J323" s="78"/>
      <c r="K323" s="63"/>
      <c r="L323" s="63"/>
      <c r="M323" s="63"/>
      <c r="N323" s="57">
        <f t="shared" si="138"/>
        <v>0</v>
      </c>
      <c r="O323" s="64"/>
    </row>
    <row r="324" spans="2:15" s="40" customFormat="1" ht="15.75" x14ac:dyDescent="0.25">
      <c r="B324" s="55" t="s">
        <v>51</v>
      </c>
      <c r="C324" s="55"/>
      <c r="D324" s="63"/>
      <c r="E324" s="63">
        <v>13000</v>
      </c>
      <c r="F324" s="65"/>
      <c r="G324" s="63"/>
      <c r="H324" s="63">
        <v>13000</v>
      </c>
      <c r="I324" s="63"/>
      <c r="J324" s="63"/>
      <c r="K324" s="63"/>
      <c r="L324" s="63"/>
      <c r="M324" s="63"/>
      <c r="N324" s="57">
        <f t="shared" si="138"/>
        <v>13000</v>
      </c>
      <c r="O324" s="64"/>
    </row>
    <row r="325" spans="2:15" s="40" customFormat="1" ht="15.75" x14ac:dyDescent="0.25">
      <c r="B325" s="55" t="s">
        <v>142</v>
      </c>
      <c r="C325" s="55"/>
      <c r="D325" s="63"/>
      <c r="E325" s="63"/>
      <c r="F325" s="65"/>
      <c r="G325" s="63"/>
      <c r="H325" s="63"/>
      <c r="I325" s="63"/>
      <c r="J325" s="63"/>
      <c r="K325" s="63"/>
      <c r="L325" s="63"/>
      <c r="M325" s="63"/>
      <c r="N325" s="57">
        <f t="shared" si="138"/>
        <v>0</v>
      </c>
      <c r="O325" s="64"/>
    </row>
    <row r="326" spans="2:15" s="40" customFormat="1" ht="15.75" x14ac:dyDescent="0.25">
      <c r="B326" s="55" t="s">
        <v>143</v>
      </c>
      <c r="C326" s="55"/>
      <c r="D326" s="63"/>
      <c r="E326" s="63"/>
      <c r="F326" s="65"/>
      <c r="G326" s="63"/>
      <c r="H326" s="63"/>
      <c r="I326" s="63"/>
      <c r="J326" s="63"/>
      <c r="K326" s="63"/>
      <c r="L326" s="63"/>
      <c r="M326" s="63"/>
      <c r="N326" s="57">
        <f t="shared" si="138"/>
        <v>0</v>
      </c>
      <c r="O326" s="64"/>
    </row>
    <row r="327" spans="2:15" s="40" customFormat="1" ht="29.25" x14ac:dyDescent="0.25">
      <c r="B327" s="59" t="s">
        <v>204</v>
      </c>
      <c r="C327" s="60"/>
      <c r="D327" s="61">
        <f>D328</f>
        <v>0.39900000000000002</v>
      </c>
      <c r="E327" s="61">
        <f t="shared" ref="E327:M327" si="158">E328</f>
        <v>13000</v>
      </c>
      <c r="F327" s="62">
        <f t="shared" si="158"/>
        <v>0</v>
      </c>
      <c r="G327" s="61">
        <f t="shared" si="158"/>
        <v>0</v>
      </c>
      <c r="H327" s="61">
        <f t="shared" si="158"/>
        <v>13000</v>
      </c>
      <c r="I327" s="61">
        <f t="shared" si="158"/>
        <v>0</v>
      </c>
      <c r="J327" s="61">
        <f t="shared" si="158"/>
        <v>0</v>
      </c>
      <c r="K327" s="61">
        <f t="shared" si="158"/>
        <v>0</v>
      </c>
      <c r="L327" s="61">
        <f t="shared" si="158"/>
        <v>0</v>
      </c>
      <c r="M327" s="61">
        <f t="shared" si="158"/>
        <v>0</v>
      </c>
      <c r="N327" s="57">
        <f t="shared" si="138"/>
        <v>13000</v>
      </c>
      <c r="O327" s="64"/>
    </row>
    <row r="328" spans="2:15" s="40" customFormat="1" ht="15.75" x14ac:dyDescent="0.25">
      <c r="B328" s="55" t="s">
        <v>140</v>
      </c>
      <c r="C328" s="55"/>
      <c r="D328" s="63">
        <f>SUM(D329:D332)</f>
        <v>0.39900000000000002</v>
      </c>
      <c r="E328" s="63">
        <f t="shared" ref="E328" si="159">SUM(E329:E332)</f>
        <v>13000</v>
      </c>
      <c r="F328" s="65"/>
      <c r="G328" s="63">
        <f t="shared" ref="G328:M328" si="160">SUM(G329:G332)</f>
        <v>0</v>
      </c>
      <c r="H328" s="63">
        <f t="shared" si="160"/>
        <v>13000</v>
      </c>
      <c r="I328" s="63">
        <f t="shared" si="160"/>
        <v>0</v>
      </c>
      <c r="J328" s="63">
        <f t="shared" si="160"/>
        <v>0</v>
      </c>
      <c r="K328" s="63">
        <f t="shared" si="160"/>
        <v>0</v>
      </c>
      <c r="L328" s="63">
        <f t="shared" si="160"/>
        <v>0</v>
      </c>
      <c r="M328" s="63">
        <f t="shared" si="160"/>
        <v>0</v>
      </c>
      <c r="N328" s="57">
        <f t="shared" si="138"/>
        <v>13000</v>
      </c>
      <c r="O328" s="64"/>
    </row>
    <row r="329" spans="2:15" s="40" customFormat="1" ht="15.75" x14ac:dyDescent="0.25">
      <c r="B329" s="55" t="s">
        <v>141</v>
      </c>
      <c r="C329" s="55"/>
      <c r="D329" s="80">
        <v>0.39900000000000002</v>
      </c>
      <c r="E329" s="78"/>
      <c r="F329" s="74">
        <v>2025</v>
      </c>
      <c r="G329" s="63"/>
      <c r="H329" s="63"/>
      <c r="I329" s="63"/>
      <c r="J329" s="78"/>
      <c r="K329" s="63"/>
      <c r="L329" s="63"/>
      <c r="M329" s="63"/>
      <c r="N329" s="57">
        <f t="shared" si="138"/>
        <v>0</v>
      </c>
      <c r="O329" s="64"/>
    </row>
    <row r="330" spans="2:15" s="40" customFormat="1" ht="15.75" x14ac:dyDescent="0.25">
      <c r="B330" s="55" t="s">
        <v>51</v>
      </c>
      <c r="C330" s="55"/>
      <c r="D330" s="63"/>
      <c r="E330" s="63">
        <v>13000</v>
      </c>
      <c r="F330" s="65"/>
      <c r="G330" s="63"/>
      <c r="H330" s="63">
        <v>13000</v>
      </c>
      <c r="I330" s="63"/>
      <c r="J330" s="63"/>
      <c r="K330" s="63"/>
      <c r="L330" s="63"/>
      <c r="M330" s="63"/>
      <c r="N330" s="57">
        <f t="shared" si="138"/>
        <v>13000</v>
      </c>
      <c r="O330" s="64"/>
    </row>
    <row r="331" spans="2:15" s="40" customFormat="1" ht="15.75" x14ac:dyDescent="0.25">
      <c r="B331" s="55" t="s">
        <v>142</v>
      </c>
      <c r="C331" s="55"/>
      <c r="D331" s="63"/>
      <c r="E331" s="63"/>
      <c r="F331" s="65"/>
      <c r="G331" s="63"/>
      <c r="H331" s="63"/>
      <c r="I331" s="63"/>
      <c r="J331" s="63"/>
      <c r="K331" s="63"/>
      <c r="L331" s="63"/>
      <c r="M331" s="63"/>
      <c r="N331" s="57">
        <f t="shared" si="138"/>
        <v>0</v>
      </c>
      <c r="O331" s="64"/>
    </row>
    <row r="332" spans="2:15" s="40" customFormat="1" ht="15.75" x14ac:dyDescent="0.25">
      <c r="B332" s="55" t="s">
        <v>143</v>
      </c>
      <c r="C332" s="55"/>
      <c r="D332" s="63"/>
      <c r="E332" s="63"/>
      <c r="F332" s="65"/>
      <c r="G332" s="63"/>
      <c r="H332" s="63"/>
      <c r="I332" s="63"/>
      <c r="J332" s="63"/>
      <c r="K332" s="63"/>
      <c r="L332" s="63"/>
      <c r="M332" s="63"/>
      <c r="N332" s="57">
        <f t="shared" si="138"/>
        <v>0</v>
      </c>
      <c r="O332" s="64"/>
    </row>
    <row r="333" spans="2:15" s="40" customFormat="1" ht="29.25" x14ac:dyDescent="0.25">
      <c r="B333" s="59" t="s">
        <v>205</v>
      </c>
      <c r="C333" s="60"/>
      <c r="D333" s="61">
        <f>D334</f>
        <v>4</v>
      </c>
      <c r="E333" s="61">
        <f t="shared" ref="E333:M333" si="161">E334</f>
        <v>21000</v>
      </c>
      <c r="F333" s="62">
        <f t="shared" si="161"/>
        <v>0</v>
      </c>
      <c r="G333" s="61">
        <f t="shared" si="161"/>
        <v>21000</v>
      </c>
      <c r="H333" s="61">
        <f t="shared" si="161"/>
        <v>0</v>
      </c>
      <c r="I333" s="61">
        <f t="shared" si="161"/>
        <v>0</v>
      </c>
      <c r="J333" s="61">
        <f t="shared" si="161"/>
        <v>0</v>
      </c>
      <c r="K333" s="61">
        <f t="shared" si="161"/>
        <v>0</v>
      </c>
      <c r="L333" s="61">
        <f t="shared" si="161"/>
        <v>0</v>
      </c>
      <c r="M333" s="61">
        <f t="shared" si="161"/>
        <v>0</v>
      </c>
      <c r="N333" s="57">
        <f t="shared" si="138"/>
        <v>21000</v>
      </c>
      <c r="O333" s="64"/>
    </row>
    <row r="334" spans="2:15" s="40" customFormat="1" ht="15.75" x14ac:dyDescent="0.25">
      <c r="B334" s="55" t="s">
        <v>140</v>
      </c>
      <c r="C334" s="55"/>
      <c r="D334" s="63">
        <f>SUM(D335:D338)</f>
        <v>4</v>
      </c>
      <c r="E334" s="63">
        <f t="shared" ref="E334" si="162">SUM(E335:E338)</f>
        <v>21000</v>
      </c>
      <c r="F334" s="65"/>
      <c r="G334" s="63">
        <f t="shared" ref="G334:M334" si="163">SUM(G335:G338)</f>
        <v>21000</v>
      </c>
      <c r="H334" s="63">
        <f t="shared" si="163"/>
        <v>0</v>
      </c>
      <c r="I334" s="63">
        <f t="shared" si="163"/>
        <v>0</v>
      </c>
      <c r="J334" s="63">
        <f t="shared" si="163"/>
        <v>0</v>
      </c>
      <c r="K334" s="63">
        <f t="shared" si="163"/>
        <v>0</v>
      </c>
      <c r="L334" s="63">
        <f t="shared" si="163"/>
        <v>0</v>
      </c>
      <c r="M334" s="63">
        <f t="shared" si="163"/>
        <v>0</v>
      </c>
      <c r="N334" s="57">
        <f t="shared" si="138"/>
        <v>21000</v>
      </c>
      <c r="O334" s="64"/>
    </row>
    <row r="335" spans="2:15" s="40" customFormat="1" ht="15.75" x14ac:dyDescent="0.25">
      <c r="B335" s="55" t="s">
        <v>141</v>
      </c>
      <c r="C335" s="55"/>
      <c r="D335" s="80">
        <v>4</v>
      </c>
      <c r="E335" s="78">
        <v>21000</v>
      </c>
      <c r="F335" s="74">
        <v>2024</v>
      </c>
      <c r="G335" s="63">
        <v>21000</v>
      </c>
      <c r="H335" s="63"/>
      <c r="I335" s="63"/>
      <c r="J335" s="78"/>
      <c r="K335" s="63"/>
      <c r="L335" s="63"/>
      <c r="M335" s="63"/>
      <c r="N335" s="57">
        <f t="shared" si="138"/>
        <v>21000</v>
      </c>
      <c r="O335" s="64"/>
    </row>
    <row r="336" spans="2:15" s="40" customFormat="1" ht="15.75" x14ac:dyDescent="0.25">
      <c r="B336" s="55" t="s">
        <v>51</v>
      </c>
      <c r="C336" s="55"/>
      <c r="D336" s="63"/>
      <c r="E336" s="63"/>
      <c r="F336" s="65"/>
      <c r="G336" s="63"/>
      <c r="H336" s="63"/>
      <c r="I336" s="63"/>
      <c r="J336" s="63"/>
      <c r="K336" s="63"/>
      <c r="L336" s="63"/>
      <c r="M336" s="63"/>
      <c r="N336" s="57">
        <f t="shared" si="138"/>
        <v>0</v>
      </c>
      <c r="O336" s="64"/>
    </row>
    <row r="337" spans="2:15" s="40" customFormat="1" ht="15.75" x14ac:dyDescent="0.25">
      <c r="B337" s="55" t="s">
        <v>142</v>
      </c>
      <c r="C337" s="55"/>
      <c r="D337" s="63"/>
      <c r="E337" s="63"/>
      <c r="F337" s="65"/>
      <c r="G337" s="63"/>
      <c r="H337" s="63"/>
      <c r="I337" s="63"/>
      <c r="J337" s="63"/>
      <c r="K337" s="63"/>
      <c r="L337" s="63"/>
      <c r="M337" s="63"/>
      <c r="N337" s="57">
        <f t="shared" si="138"/>
        <v>0</v>
      </c>
      <c r="O337" s="64"/>
    </row>
    <row r="338" spans="2:15" s="40" customFormat="1" ht="15.75" x14ac:dyDescent="0.25">
      <c r="B338" s="55" t="s">
        <v>143</v>
      </c>
      <c r="C338" s="55"/>
      <c r="D338" s="63"/>
      <c r="E338" s="63"/>
      <c r="F338" s="65"/>
      <c r="G338" s="63"/>
      <c r="H338" s="63"/>
      <c r="I338" s="63"/>
      <c r="J338" s="63"/>
      <c r="K338" s="63"/>
      <c r="L338" s="63"/>
      <c r="M338" s="63"/>
      <c r="N338" s="57">
        <f t="shared" si="138"/>
        <v>0</v>
      </c>
      <c r="O338" s="64"/>
    </row>
    <row r="339" spans="2:15" s="40" customFormat="1" ht="29.25" x14ac:dyDescent="0.25">
      <c r="B339" s="59" t="s">
        <v>206</v>
      </c>
      <c r="C339" s="60"/>
      <c r="D339" s="61">
        <f>D340</f>
        <v>3.5</v>
      </c>
      <c r="E339" s="61">
        <f t="shared" ref="E339:M339" si="164">E340</f>
        <v>30000</v>
      </c>
      <c r="F339" s="62">
        <f t="shared" si="164"/>
        <v>0</v>
      </c>
      <c r="G339" s="61">
        <f t="shared" si="164"/>
        <v>30000</v>
      </c>
      <c r="H339" s="61">
        <f t="shared" si="164"/>
        <v>0</v>
      </c>
      <c r="I339" s="61">
        <f t="shared" si="164"/>
        <v>0</v>
      </c>
      <c r="J339" s="61">
        <f t="shared" si="164"/>
        <v>0</v>
      </c>
      <c r="K339" s="61">
        <f t="shared" si="164"/>
        <v>0</v>
      </c>
      <c r="L339" s="61">
        <f t="shared" si="164"/>
        <v>0</v>
      </c>
      <c r="M339" s="61">
        <f t="shared" si="164"/>
        <v>0</v>
      </c>
      <c r="N339" s="57">
        <f t="shared" si="138"/>
        <v>30000</v>
      </c>
      <c r="O339" s="64"/>
    </row>
    <row r="340" spans="2:15" s="40" customFormat="1" ht="15.75" x14ac:dyDescent="0.25">
      <c r="B340" s="55" t="s">
        <v>140</v>
      </c>
      <c r="C340" s="55"/>
      <c r="D340" s="63">
        <f>SUM(D341:D344)</f>
        <v>3.5</v>
      </c>
      <c r="E340" s="63">
        <f t="shared" ref="E340" si="165">SUM(E341:E344)</f>
        <v>30000</v>
      </c>
      <c r="F340" s="65"/>
      <c r="G340" s="63">
        <f t="shared" ref="G340:M340" si="166">SUM(G341:G344)</f>
        <v>30000</v>
      </c>
      <c r="H340" s="63">
        <f t="shared" si="166"/>
        <v>0</v>
      </c>
      <c r="I340" s="63">
        <f t="shared" si="166"/>
        <v>0</v>
      </c>
      <c r="J340" s="63">
        <f t="shared" si="166"/>
        <v>0</v>
      </c>
      <c r="K340" s="63">
        <f t="shared" si="166"/>
        <v>0</v>
      </c>
      <c r="L340" s="63">
        <f t="shared" si="166"/>
        <v>0</v>
      </c>
      <c r="M340" s="63">
        <f t="shared" si="166"/>
        <v>0</v>
      </c>
      <c r="N340" s="57">
        <f t="shared" si="138"/>
        <v>30000</v>
      </c>
      <c r="O340" s="64"/>
    </row>
    <row r="341" spans="2:15" s="40" customFormat="1" ht="15.75" x14ac:dyDescent="0.25">
      <c r="B341" s="55" t="s">
        <v>141</v>
      </c>
      <c r="C341" s="55"/>
      <c r="D341" s="80">
        <v>3.5</v>
      </c>
      <c r="E341" s="78">
        <v>30000</v>
      </c>
      <c r="F341" s="74">
        <v>2024</v>
      </c>
      <c r="G341" s="63">
        <v>30000</v>
      </c>
      <c r="H341" s="63"/>
      <c r="I341" s="63"/>
      <c r="J341" s="78"/>
      <c r="K341" s="63"/>
      <c r="L341" s="63"/>
      <c r="M341" s="63"/>
      <c r="N341" s="57">
        <f t="shared" si="138"/>
        <v>30000</v>
      </c>
      <c r="O341" s="64"/>
    </row>
    <row r="342" spans="2:15" s="40" customFormat="1" ht="15.75" x14ac:dyDescent="0.25">
      <c r="B342" s="55" t="s">
        <v>51</v>
      </c>
      <c r="C342" s="55"/>
      <c r="D342" s="63"/>
      <c r="E342" s="63"/>
      <c r="F342" s="65"/>
      <c r="G342" s="63"/>
      <c r="H342" s="63"/>
      <c r="I342" s="63"/>
      <c r="J342" s="63"/>
      <c r="K342" s="63"/>
      <c r="L342" s="63"/>
      <c r="M342" s="63"/>
      <c r="N342" s="57">
        <f t="shared" si="138"/>
        <v>0</v>
      </c>
      <c r="O342" s="64"/>
    </row>
    <row r="343" spans="2:15" s="40" customFormat="1" ht="15.75" x14ac:dyDescent="0.25">
      <c r="B343" s="55" t="s">
        <v>142</v>
      </c>
      <c r="C343" s="55"/>
      <c r="D343" s="63"/>
      <c r="E343" s="63"/>
      <c r="F343" s="65"/>
      <c r="G343" s="63"/>
      <c r="H343" s="63"/>
      <c r="I343" s="63"/>
      <c r="J343" s="63"/>
      <c r="K343" s="63"/>
      <c r="L343" s="63"/>
      <c r="M343" s="63"/>
      <c r="N343" s="57">
        <f t="shared" si="138"/>
        <v>0</v>
      </c>
      <c r="O343" s="64"/>
    </row>
    <row r="344" spans="2:15" s="40" customFormat="1" ht="15.75" x14ac:dyDescent="0.25">
      <c r="B344" s="55" t="s">
        <v>143</v>
      </c>
      <c r="C344" s="55"/>
      <c r="D344" s="63"/>
      <c r="E344" s="63"/>
      <c r="F344" s="65"/>
      <c r="G344" s="63"/>
      <c r="H344" s="63"/>
      <c r="I344" s="63"/>
      <c r="J344" s="63"/>
      <c r="K344" s="63"/>
      <c r="L344" s="63"/>
      <c r="M344" s="63"/>
      <c r="N344" s="57">
        <f t="shared" si="138"/>
        <v>0</v>
      </c>
      <c r="O344" s="64"/>
    </row>
    <row r="345" spans="2:15" s="40" customFormat="1" ht="29.25" x14ac:dyDescent="0.25">
      <c r="B345" s="59" t="s">
        <v>207</v>
      </c>
      <c r="C345" s="60"/>
      <c r="D345" s="61">
        <f>D346</f>
        <v>9.5</v>
      </c>
      <c r="E345" s="61">
        <f t="shared" ref="E345:M345" si="167">E346</f>
        <v>30000</v>
      </c>
      <c r="F345" s="62">
        <f t="shared" si="167"/>
        <v>0</v>
      </c>
      <c r="G345" s="61">
        <f t="shared" si="167"/>
        <v>30000</v>
      </c>
      <c r="H345" s="61">
        <f t="shared" si="167"/>
        <v>0</v>
      </c>
      <c r="I345" s="61">
        <f t="shared" si="167"/>
        <v>0</v>
      </c>
      <c r="J345" s="61">
        <f t="shared" si="167"/>
        <v>0</v>
      </c>
      <c r="K345" s="61">
        <f t="shared" si="167"/>
        <v>0</v>
      </c>
      <c r="L345" s="61">
        <f t="shared" si="167"/>
        <v>0</v>
      </c>
      <c r="M345" s="61">
        <f t="shared" si="167"/>
        <v>0</v>
      </c>
      <c r="N345" s="57">
        <f t="shared" si="138"/>
        <v>30000</v>
      </c>
      <c r="O345" s="64"/>
    </row>
    <row r="346" spans="2:15" s="40" customFormat="1" ht="15.75" x14ac:dyDescent="0.25">
      <c r="B346" s="55" t="s">
        <v>140</v>
      </c>
      <c r="C346" s="55"/>
      <c r="D346" s="63">
        <f>SUM(D347:D350)</f>
        <v>9.5</v>
      </c>
      <c r="E346" s="63">
        <f t="shared" ref="E346" si="168">SUM(E347:E350)</f>
        <v>30000</v>
      </c>
      <c r="F346" s="65"/>
      <c r="G346" s="63">
        <f t="shared" ref="G346:M346" si="169">SUM(G347:G350)</f>
        <v>30000</v>
      </c>
      <c r="H346" s="63">
        <f t="shared" si="169"/>
        <v>0</v>
      </c>
      <c r="I346" s="63">
        <f t="shared" si="169"/>
        <v>0</v>
      </c>
      <c r="J346" s="63">
        <f t="shared" si="169"/>
        <v>0</v>
      </c>
      <c r="K346" s="63">
        <f t="shared" si="169"/>
        <v>0</v>
      </c>
      <c r="L346" s="63">
        <f t="shared" si="169"/>
        <v>0</v>
      </c>
      <c r="M346" s="63">
        <f t="shared" si="169"/>
        <v>0</v>
      </c>
      <c r="N346" s="57">
        <f t="shared" si="138"/>
        <v>30000</v>
      </c>
      <c r="O346" s="64"/>
    </row>
    <row r="347" spans="2:15" s="40" customFormat="1" ht="15.75" x14ac:dyDescent="0.25">
      <c r="B347" s="55" t="s">
        <v>141</v>
      </c>
      <c r="C347" s="55"/>
      <c r="D347" s="80">
        <v>9.5</v>
      </c>
      <c r="E347" s="78">
        <v>30000</v>
      </c>
      <c r="F347" s="74">
        <v>2024</v>
      </c>
      <c r="G347" s="63">
        <v>30000</v>
      </c>
      <c r="H347" s="63"/>
      <c r="I347" s="63"/>
      <c r="J347" s="78"/>
      <c r="K347" s="63"/>
      <c r="L347" s="63"/>
      <c r="M347" s="63"/>
      <c r="N347" s="57">
        <f t="shared" si="138"/>
        <v>30000</v>
      </c>
      <c r="O347" s="64"/>
    </row>
    <row r="348" spans="2:15" s="40" customFormat="1" ht="15.75" x14ac:dyDescent="0.25">
      <c r="B348" s="55" t="s">
        <v>51</v>
      </c>
      <c r="C348" s="55"/>
      <c r="D348" s="63"/>
      <c r="E348" s="63"/>
      <c r="F348" s="65"/>
      <c r="G348" s="63"/>
      <c r="H348" s="63"/>
      <c r="I348" s="63"/>
      <c r="J348" s="63"/>
      <c r="K348" s="63"/>
      <c r="L348" s="63"/>
      <c r="M348" s="63"/>
      <c r="N348" s="57">
        <f t="shared" si="138"/>
        <v>0</v>
      </c>
      <c r="O348" s="64"/>
    </row>
    <row r="349" spans="2:15" s="40" customFormat="1" ht="15.75" x14ac:dyDescent="0.25">
      <c r="B349" s="55" t="s">
        <v>142</v>
      </c>
      <c r="C349" s="55"/>
      <c r="D349" s="63"/>
      <c r="E349" s="63"/>
      <c r="F349" s="65"/>
      <c r="G349" s="63"/>
      <c r="H349" s="63"/>
      <c r="I349" s="63"/>
      <c r="J349" s="63"/>
      <c r="K349" s="63"/>
      <c r="L349" s="63"/>
      <c r="M349" s="63"/>
      <c r="N349" s="57">
        <f t="shared" si="138"/>
        <v>0</v>
      </c>
      <c r="O349" s="64"/>
    </row>
    <row r="350" spans="2:15" s="40" customFormat="1" ht="15.75" x14ac:dyDescent="0.25">
      <c r="B350" s="55" t="s">
        <v>143</v>
      </c>
      <c r="C350" s="55"/>
      <c r="D350" s="63"/>
      <c r="E350" s="63"/>
      <c r="F350" s="65"/>
      <c r="G350" s="63"/>
      <c r="H350" s="63"/>
      <c r="I350" s="63"/>
      <c r="J350" s="63"/>
      <c r="K350" s="63"/>
      <c r="L350" s="63"/>
      <c r="M350" s="63"/>
      <c r="N350" s="57">
        <f t="shared" si="138"/>
        <v>0</v>
      </c>
      <c r="O350" s="64"/>
    </row>
    <row r="351" spans="2:15" s="40" customFormat="1" ht="29.25" x14ac:dyDescent="0.25">
      <c r="B351" s="59" t="s">
        <v>208</v>
      </c>
      <c r="C351" s="60"/>
      <c r="D351" s="61">
        <f>D352</f>
        <v>11</v>
      </c>
      <c r="E351" s="61">
        <f t="shared" ref="E351:M351" si="170">E352</f>
        <v>60000</v>
      </c>
      <c r="F351" s="62">
        <f t="shared" si="170"/>
        <v>0</v>
      </c>
      <c r="G351" s="61">
        <f t="shared" si="170"/>
        <v>60000</v>
      </c>
      <c r="H351" s="61">
        <f t="shared" si="170"/>
        <v>0</v>
      </c>
      <c r="I351" s="61">
        <f t="shared" si="170"/>
        <v>0</v>
      </c>
      <c r="J351" s="61">
        <f t="shared" si="170"/>
        <v>0</v>
      </c>
      <c r="K351" s="61">
        <f t="shared" si="170"/>
        <v>0</v>
      </c>
      <c r="L351" s="61">
        <f t="shared" si="170"/>
        <v>0</v>
      </c>
      <c r="M351" s="61">
        <f t="shared" si="170"/>
        <v>0</v>
      </c>
      <c r="N351" s="57">
        <f t="shared" si="138"/>
        <v>60000</v>
      </c>
      <c r="O351" s="64"/>
    </row>
    <row r="352" spans="2:15" s="40" customFormat="1" ht="15.75" x14ac:dyDescent="0.25">
      <c r="B352" s="55" t="s">
        <v>140</v>
      </c>
      <c r="C352" s="55"/>
      <c r="D352" s="63">
        <f>SUM(D353:D356)</f>
        <v>11</v>
      </c>
      <c r="E352" s="63">
        <f t="shared" ref="E352" si="171">SUM(E353:E356)</f>
        <v>60000</v>
      </c>
      <c r="F352" s="65"/>
      <c r="G352" s="63">
        <f t="shared" ref="G352:M352" si="172">SUM(G353:G356)</f>
        <v>60000</v>
      </c>
      <c r="H352" s="63">
        <f t="shared" si="172"/>
        <v>0</v>
      </c>
      <c r="I352" s="63">
        <f t="shared" si="172"/>
        <v>0</v>
      </c>
      <c r="J352" s="63">
        <f t="shared" si="172"/>
        <v>0</v>
      </c>
      <c r="K352" s="63">
        <f t="shared" si="172"/>
        <v>0</v>
      </c>
      <c r="L352" s="63">
        <f t="shared" si="172"/>
        <v>0</v>
      </c>
      <c r="M352" s="63">
        <f t="shared" si="172"/>
        <v>0</v>
      </c>
      <c r="N352" s="57">
        <f t="shared" si="138"/>
        <v>60000</v>
      </c>
      <c r="O352" s="64"/>
    </row>
    <row r="353" spans="2:15" s="40" customFormat="1" ht="15.75" x14ac:dyDescent="0.25">
      <c r="B353" s="55" t="s">
        <v>141</v>
      </c>
      <c r="C353" s="55"/>
      <c r="D353" s="80">
        <v>11</v>
      </c>
      <c r="E353" s="78">
        <v>60000</v>
      </c>
      <c r="F353" s="74">
        <v>2024</v>
      </c>
      <c r="G353" s="63">
        <v>60000</v>
      </c>
      <c r="H353" s="63"/>
      <c r="I353" s="63"/>
      <c r="J353" s="78"/>
      <c r="K353" s="63"/>
      <c r="L353" s="63"/>
      <c r="M353" s="63"/>
      <c r="N353" s="57">
        <f t="shared" si="138"/>
        <v>60000</v>
      </c>
      <c r="O353" s="64"/>
    </row>
    <row r="354" spans="2:15" s="40" customFormat="1" ht="15.75" x14ac:dyDescent="0.25">
      <c r="B354" s="55" t="s">
        <v>51</v>
      </c>
      <c r="C354" s="55"/>
      <c r="D354" s="63"/>
      <c r="E354" s="63"/>
      <c r="F354" s="65"/>
      <c r="G354" s="63"/>
      <c r="H354" s="63"/>
      <c r="I354" s="63"/>
      <c r="J354" s="63"/>
      <c r="K354" s="63"/>
      <c r="L354" s="63"/>
      <c r="M354" s="63"/>
      <c r="N354" s="57">
        <f t="shared" si="138"/>
        <v>0</v>
      </c>
      <c r="O354" s="64"/>
    </row>
    <row r="355" spans="2:15" s="40" customFormat="1" ht="15.75" x14ac:dyDescent="0.25">
      <c r="B355" s="55" t="s">
        <v>142</v>
      </c>
      <c r="C355" s="55"/>
      <c r="D355" s="63"/>
      <c r="E355" s="63"/>
      <c r="F355" s="65"/>
      <c r="G355" s="63"/>
      <c r="H355" s="63"/>
      <c r="I355" s="63"/>
      <c r="J355" s="63"/>
      <c r="K355" s="63"/>
      <c r="L355" s="63"/>
      <c r="M355" s="63"/>
      <c r="N355" s="57">
        <f t="shared" si="138"/>
        <v>0</v>
      </c>
      <c r="O355" s="64"/>
    </row>
    <row r="356" spans="2:15" s="40" customFormat="1" ht="15.75" x14ac:dyDescent="0.25">
      <c r="B356" s="55" t="s">
        <v>143</v>
      </c>
      <c r="C356" s="55"/>
      <c r="D356" s="63"/>
      <c r="E356" s="63"/>
      <c r="F356" s="65"/>
      <c r="G356" s="63"/>
      <c r="H356" s="63"/>
      <c r="I356" s="63"/>
      <c r="J356" s="63"/>
      <c r="K356" s="63"/>
      <c r="L356" s="63"/>
      <c r="M356" s="63"/>
      <c r="N356" s="57">
        <f t="shared" si="138"/>
        <v>0</v>
      </c>
      <c r="O356" s="64"/>
    </row>
    <row r="357" spans="2:15" s="40" customFormat="1" ht="29.25" x14ac:dyDescent="0.25">
      <c r="B357" s="59" t="s">
        <v>209</v>
      </c>
      <c r="C357" s="60"/>
      <c r="D357" s="61">
        <f>D358</f>
        <v>7</v>
      </c>
      <c r="E357" s="61">
        <f t="shared" ref="E357:M357" si="173">E358</f>
        <v>70000</v>
      </c>
      <c r="F357" s="62">
        <f t="shared" si="173"/>
        <v>0</v>
      </c>
      <c r="G357" s="61">
        <f t="shared" si="173"/>
        <v>70000</v>
      </c>
      <c r="H357" s="61">
        <f t="shared" si="173"/>
        <v>0</v>
      </c>
      <c r="I357" s="61">
        <f t="shared" si="173"/>
        <v>0</v>
      </c>
      <c r="J357" s="61">
        <f t="shared" si="173"/>
        <v>0</v>
      </c>
      <c r="K357" s="61">
        <f t="shared" si="173"/>
        <v>0</v>
      </c>
      <c r="L357" s="61">
        <f t="shared" si="173"/>
        <v>0</v>
      </c>
      <c r="M357" s="61">
        <f t="shared" si="173"/>
        <v>0</v>
      </c>
      <c r="N357" s="57">
        <f t="shared" si="138"/>
        <v>70000</v>
      </c>
      <c r="O357" s="64"/>
    </row>
    <row r="358" spans="2:15" s="40" customFormat="1" ht="15.75" x14ac:dyDescent="0.25">
      <c r="B358" s="55" t="s">
        <v>140</v>
      </c>
      <c r="C358" s="55"/>
      <c r="D358" s="63">
        <f>SUM(D359:D362)</f>
        <v>7</v>
      </c>
      <c r="E358" s="63">
        <f t="shared" ref="E358" si="174">SUM(E359:E362)</f>
        <v>70000</v>
      </c>
      <c r="F358" s="65"/>
      <c r="G358" s="63">
        <f t="shared" ref="G358:M358" si="175">SUM(G359:G362)</f>
        <v>70000</v>
      </c>
      <c r="H358" s="63">
        <f t="shared" si="175"/>
        <v>0</v>
      </c>
      <c r="I358" s="63">
        <f t="shared" si="175"/>
        <v>0</v>
      </c>
      <c r="J358" s="63">
        <f t="shared" si="175"/>
        <v>0</v>
      </c>
      <c r="K358" s="63">
        <f t="shared" si="175"/>
        <v>0</v>
      </c>
      <c r="L358" s="63">
        <f t="shared" si="175"/>
        <v>0</v>
      </c>
      <c r="M358" s="63">
        <f t="shared" si="175"/>
        <v>0</v>
      </c>
      <c r="N358" s="57">
        <f t="shared" si="138"/>
        <v>70000</v>
      </c>
      <c r="O358" s="64"/>
    </row>
    <row r="359" spans="2:15" s="40" customFormat="1" ht="15.75" x14ac:dyDescent="0.25">
      <c r="B359" s="55" t="s">
        <v>141</v>
      </c>
      <c r="C359" s="55"/>
      <c r="D359" s="80">
        <v>7</v>
      </c>
      <c r="E359" s="78">
        <v>70000</v>
      </c>
      <c r="F359" s="74">
        <v>2024</v>
      </c>
      <c r="G359" s="63">
        <v>70000</v>
      </c>
      <c r="H359" s="63"/>
      <c r="I359" s="63"/>
      <c r="J359" s="78"/>
      <c r="K359" s="63"/>
      <c r="L359" s="63"/>
      <c r="M359" s="63"/>
      <c r="N359" s="57">
        <f t="shared" si="138"/>
        <v>70000</v>
      </c>
      <c r="O359" s="64"/>
    </row>
    <row r="360" spans="2:15" s="40" customFormat="1" ht="15.75" x14ac:dyDescent="0.25">
      <c r="B360" s="55" t="s">
        <v>51</v>
      </c>
      <c r="C360" s="55"/>
      <c r="D360" s="63"/>
      <c r="E360" s="63"/>
      <c r="F360" s="65"/>
      <c r="G360" s="63"/>
      <c r="H360" s="63"/>
      <c r="I360" s="63"/>
      <c r="J360" s="63"/>
      <c r="K360" s="63"/>
      <c r="L360" s="63"/>
      <c r="M360" s="63"/>
      <c r="N360" s="57">
        <f t="shared" si="138"/>
        <v>0</v>
      </c>
      <c r="O360" s="64"/>
    </row>
    <row r="361" spans="2:15" s="40" customFormat="1" ht="15.75" x14ac:dyDescent="0.25">
      <c r="B361" s="55" t="s">
        <v>142</v>
      </c>
      <c r="C361" s="55"/>
      <c r="D361" s="63"/>
      <c r="E361" s="63"/>
      <c r="F361" s="65"/>
      <c r="G361" s="63"/>
      <c r="H361" s="63"/>
      <c r="I361" s="63"/>
      <c r="J361" s="63"/>
      <c r="K361" s="63"/>
      <c r="L361" s="63"/>
      <c r="M361" s="63"/>
      <c r="N361" s="57">
        <f t="shared" si="138"/>
        <v>0</v>
      </c>
      <c r="O361" s="64"/>
    </row>
    <row r="362" spans="2:15" s="40" customFormat="1" ht="15.75" x14ac:dyDescent="0.25">
      <c r="B362" s="55" t="s">
        <v>143</v>
      </c>
      <c r="C362" s="55"/>
      <c r="D362" s="63"/>
      <c r="E362" s="63"/>
      <c r="F362" s="65"/>
      <c r="G362" s="63"/>
      <c r="H362" s="63"/>
      <c r="I362" s="63"/>
      <c r="J362" s="63"/>
      <c r="K362" s="63"/>
      <c r="L362" s="63"/>
      <c r="M362" s="63"/>
      <c r="N362" s="57">
        <f t="shared" si="138"/>
        <v>0</v>
      </c>
      <c r="O362" s="64"/>
    </row>
    <row r="363" spans="2:15" s="40" customFormat="1" ht="29.25" x14ac:dyDescent="0.25">
      <c r="B363" s="59" t="s">
        <v>210</v>
      </c>
      <c r="C363" s="60"/>
      <c r="D363" s="61">
        <f>D364</f>
        <v>3</v>
      </c>
      <c r="E363" s="61">
        <f t="shared" ref="E363:M363" si="176">E364</f>
        <v>108803.8</v>
      </c>
      <c r="F363" s="62">
        <f t="shared" si="176"/>
        <v>0</v>
      </c>
      <c r="G363" s="61">
        <f t="shared" si="176"/>
        <v>108803.8</v>
      </c>
      <c r="H363" s="61">
        <f t="shared" si="176"/>
        <v>0</v>
      </c>
      <c r="I363" s="61">
        <f t="shared" si="176"/>
        <v>0</v>
      </c>
      <c r="J363" s="61">
        <f t="shared" si="176"/>
        <v>0</v>
      </c>
      <c r="K363" s="61">
        <f t="shared" si="176"/>
        <v>0</v>
      </c>
      <c r="L363" s="61">
        <f t="shared" si="176"/>
        <v>0</v>
      </c>
      <c r="M363" s="61">
        <f t="shared" si="176"/>
        <v>0</v>
      </c>
      <c r="N363" s="57">
        <f t="shared" si="138"/>
        <v>108803.8</v>
      </c>
      <c r="O363" s="64"/>
    </row>
    <row r="364" spans="2:15" s="40" customFormat="1" ht="15.75" x14ac:dyDescent="0.25">
      <c r="B364" s="55" t="s">
        <v>140</v>
      </c>
      <c r="C364" s="55"/>
      <c r="D364" s="63">
        <f>SUM(D365:D368)</f>
        <v>3</v>
      </c>
      <c r="E364" s="63">
        <f t="shared" ref="E364" si="177">SUM(E365:E368)</f>
        <v>108803.8</v>
      </c>
      <c r="F364" s="65"/>
      <c r="G364" s="63">
        <f t="shared" ref="G364:M364" si="178">SUM(G365:G368)</f>
        <v>108803.8</v>
      </c>
      <c r="H364" s="63">
        <f t="shared" si="178"/>
        <v>0</v>
      </c>
      <c r="I364" s="63">
        <f t="shared" si="178"/>
        <v>0</v>
      </c>
      <c r="J364" s="63">
        <f t="shared" si="178"/>
        <v>0</v>
      </c>
      <c r="K364" s="63">
        <f t="shared" si="178"/>
        <v>0</v>
      </c>
      <c r="L364" s="63">
        <f t="shared" si="178"/>
        <v>0</v>
      </c>
      <c r="M364" s="63">
        <f t="shared" si="178"/>
        <v>0</v>
      </c>
      <c r="N364" s="57">
        <f t="shared" si="138"/>
        <v>108803.8</v>
      </c>
      <c r="O364" s="64"/>
    </row>
    <row r="365" spans="2:15" s="40" customFormat="1" ht="15.75" x14ac:dyDescent="0.25">
      <c r="B365" s="55" t="s">
        <v>141</v>
      </c>
      <c r="C365" s="55"/>
      <c r="D365" s="80">
        <v>3</v>
      </c>
      <c r="E365" s="78">
        <v>108803.8</v>
      </c>
      <c r="F365" s="74">
        <v>2024</v>
      </c>
      <c r="G365" s="63">
        <v>108803.8</v>
      </c>
      <c r="H365" s="63"/>
      <c r="I365" s="63"/>
      <c r="J365" s="78"/>
      <c r="K365" s="63"/>
      <c r="L365" s="63"/>
      <c r="M365" s="63"/>
      <c r="N365" s="57">
        <f t="shared" si="138"/>
        <v>108803.8</v>
      </c>
      <c r="O365" s="64"/>
    </row>
    <row r="366" spans="2:15" s="40" customFormat="1" ht="15.75" x14ac:dyDescent="0.25">
      <c r="B366" s="55" t="s">
        <v>51</v>
      </c>
      <c r="C366" s="55"/>
      <c r="D366" s="63"/>
      <c r="E366" s="63"/>
      <c r="F366" s="65"/>
      <c r="G366" s="63"/>
      <c r="H366" s="63"/>
      <c r="I366" s="63"/>
      <c r="J366" s="63"/>
      <c r="K366" s="63"/>
      <c r="L366" s="63"/>
      <c r="M366" s="63"/>
      <c r="N366" s="57">
        <f t="shared" si="138"/>
        <v>0</v>
      </c>
      <c r="O366" s="64"/>
    </row>
    <row r="367" spans="2:15" s="40" customFormat="1" ht="15.75" x14ac:dyDescent="0.25">
      <c r="B367" s="55" t="s">
        <v>142</v>
      </c>
      <c r="C367" s="55"/>
      <c r="D367" s="63"/>
      <c r="E367" s="63"/>
      <c r="F367" s="65"/>
      <c r="G367" s="63"/>
      <c r="H367" s="63"/>
      <c r="I367" s="63"/>
      <c r="J367" s="63"/>
      <c r="K367" s="63"/>
      <c r="L367" s="63"/>
      <c r="M367" s="63"/>
      <c r="N367" s="57">
        <f t="shared" si="138"/>
        <v>0</v>
      </c>
      <c r="O367" s="64"/>
    </row>
    <row r="368" spans="2:15" s="40" customFormat="1" ht="15.75" x14ac:dyDescent="0.25">
      <c r="B368" s="55" t="s">
        <v>143</v>
      </c>
      <c r="C368" s="55"/>
      <c r="D368" s="63"/>
      <c r="E368" s="63"/>
      <c r="F368" s="65"/>
      <c r="G368" s="63"/>
      <c r="H368" s="63"/>
      <c r="I368" s="63"/>
      <c r="J368" s="63"/>
      <c r="K368" s="63"/>
      <c r="L368" s="63"/>
      <c r="M368" s="63"/>
      <c r="N368" s="57">
        <f t="shared" si="138"/>
        <v>0</v>
      </c>
      <c r="O368" s="64"/>
    </row>
    <row r="369" spans="2:15" s="40" customFormat="1" ht="29.25" x14ac:dyDescent="0.25">
      <c r="B369" s="59" t="s">
        <v>211</v>
      </c>
      <c r="C369" s="60"/>
      <c r="D369" s="61">
        <f>D370</f>
        <v>5</v>
      </c>
      <c r="E369" s="61">
        <f t="shared" ref="E369:M369" si="179">E370</f>
        <v>158500</v>
      </c>
      <c r="F369" s="62">
        <f t="shared" si="179"/>
        <v>0</v>
      </c>
      <c r="G369" s="61">
        <f t="shared" si="179"/>
        <v>15968.4</v>
      </c>
      <c r="H369" s="61">
        <f t="shared" si="179"/>
        <v>142531.6</v>
      </c>
      <c r="I369" s="61">
        <f t="shared" si="179"/>
        <v>0</v>
      </c>
      <c r="J369" s="61">
        <f t="shared" si="179"/>
        <v>0</v>
      </c>
      <c r="K369" s="61">
        <f t="shared" si="179"/>
        <v>0</v>
      </c>
      <c r="L369" s="61">
        <f t="shared" si="179"/>
        <v>0</v>
      </c>
      <c r="M369" s="61">
        <f t="shared" si="179"/>
        <v>0</v>
      </c>
      <c r="N369" s="57">
        <f t="shared" si="138"/>
        <v>158500</v>
      </c>
      <c r="O369" s="64"/>
    </row>
    <row r="370" spans="2:15" s="40" customFormat="1" ht="15.75" x14ac:dyDescent="0.25">
      <c r="B370" s="55" t="s">
        <v>140</v>
      </c>
      <c r="C370" s="55"/>
      <c r="D370" s="63">
        <f>SUM(D371:D374)</f>
        <v>5</v>
      </c>
      <c r="E370" s="63">
        <f t="shared" ref="E370" si="180">SUM(E371:E374)</f>
        <v>158500</v>
      </c>
      <c r="F370" s="65"/>
      <c r="G370" s="63">
        <f t="shared" ref="G370:M370" si="181">SUM(G371:G374)</f>
        <v>15968.4</v>
      </c>
      <c r="H370" s="63">
        <f t="shared" si="181"/>
        <v>142531.6</v>
      </c>
      <c r="I370" s="63">
        <f t="shared" si="181"/>
        <v>0</v>
      </c>
      <c r="J370" s="63">
        <f t="shared" si="181"/>
        <v>0</v>
      </c>
      <c r="K370" s="63">
        <f t="shared" si="181"/>
        <v>0</v>
      </c>
      <c r="L370" s="63">
        <f t="shared" si="181"/>
        <v>0</v>
      </c>
      <c r="M370" s="63">
        <f t="shared" si="181"/>
        <v>0</v>
      </c>
      <c r="N370" s="57">
        <f t="shared" si="138"/>
        <v>158500</v>
      </c>
      <c r="O370" s="64"/>
    </row>
    <row r="371" spans="2:15" s="40" customFormat="1" ht="15.75" x14ac:dyDescent="0.25">
      <c r="B371" s="55" t="s">
        <v>141</v>
      </c>
      <c r="C371" s="55"/>
      <c r="D371" s="80"/>
      <c r="E371" s="78"/>
      <c r="F371" s="74"/>
      <c r="G371" s="63">
        <v>15968.4</v>
      </c>
      <c r="H371" s="63"/>
      <c r="I371" s="63"/>
      <c r="J371" s="78"/>
      <c r="K371" s="63"/>
      <c r="L371" s="63"/>
      <c r="M371" s="63"/>
      <c r="N371" s="57">
        <f t="shared" si="138"/>
        <v>15968.4</v>
      </c>
      <c r="O371" s="64"/>
    </row>
    <row r="372" spans="2:15" s="40" customFormat="1" ht="15.75" x14ac:dyDescent="0.25">
      <c r="B372" s="55" t="s">
        <v>51</v>
      </c>
      <c r="C372" s="55"/>
      <c r="D372" s="80">
        <v>5</v>
      </c>
      <c r="E372" s="78">
        <v>158500</v>
      </c>
      <c r="F372" s="74">
        <v>2025</v>
      </c>
      <c r="G372" s="63"/>
      <c r="H372" s="63">
        <f>158500-15968.4</f>
        <v>142531.6</v>
      </c>
      <c r="I372" s="63"/>
      <c r="J372" s="63"/>
      <c r="K372" s="63"/>
      <c r="L372" s="63"/>
      <c r="M372" s="63"/>
      <c r="N372" s="57">
        <f t="shared" si="138"/>
        <v>142531.6</v>
      </c>
      <c r="O372" s="64"/>
    </row>
    <row r="373" spans="2:15" s="40" customFormat="1" ht="15.75" x14ac:dyDescent="0.25">
      <c r="B373" s="55" t="s">
        <v>142</v>
      </c>
      <c r="C373" s="55"/>
      <c r="D373" s="63"/>
      <c r="E373" s="63"/>
      <c r="F373" s="65"/>
      <c r="G373" s="63"/>
      <c r="H373" s="63"/>
      <c r="I373" s="63"/>
      <c r="J373" s="63"/>
      <c r="K373" s="63"/>
      <c r="L373" s="63"/>
      <c r="M373" s="63"/>
      <c r="N373" s="57">
        <f t="shared" si="138"/>
        <v>0</v>
      </c>
      <c r="O373" s="64"/>
    </row>
    <row r="374" spans="2:15" s="40" customFormat="1" ht="15.75" x14ac:dyDescent="0.25">
      <c r="B374" s="55" t="s">
        <v>143</v>
      </c>
      <c r="C374" s="55"/>
      <c r="D374" s="63"/>
      <c r="E374" s="63"/>
      <c r="F374" s="65"/>
      <c r="G374" s="63"/>
      <c r="H374" s="63"/>
      <c r="I374" s="63"/>
      <c r="J374" s="63"/>
      <c r="K374" s="63"/>
      <c r="L374" s="63"/>
      <c r="M374" s="63"/>
      <c r="N374" s="57">
        <f t="shared" si="138"/>
        <v>0</v>
      </c>
      <c r="O374" s="64"/>
    </row>
    <row r="375" spans="2:15" s="40" customFormat="1" ht="57.75" x14ac:dyDescent="0.25">
      <c r="B375" s="59" t="s">
        <v>212</v>
      </c>
      <c r="C375" s="60"/>
      <c r="D375" s="61">
        <f>D376</f>
        <v>12</v>
      </c>
      <c r="E375" s="61">
        <f t="shared" ref="E375:M375" si="182">E376</f>
        <v>40000</v>
      </c>
      <c r="F375" s="62">
        <f t="shared" si="182"/>
        <v>0</v>
      </c>
      <c r="G375" s="61">
        <f t="shared" si="182"/>
        <v>40000</v>
      </c>
      <c r="H375" s="61">
        <f t="shared" si="182"/>
        <v>0</v>
      </c>
      <c r="I375" s="61">
        <f t="shared" si="182"/>
        <v>0</v>
      </c>
      <c r="J375" s="61">
        <f t="shared" si="182"/>
        <v>0</v>
      </c>
      <c r="K375" s="61">
        <f t="shared" si="182"/>
        <v>0</v>
      </c>
      <c r="L375" s="61">
        <f t="shared" si="182"/>
        <v>0</v>
      </c>
      <c r="M375" s="61">
        <f t="shared" si="182"/>
        <v>0</v>
      </c>
      <c r="N375" s="57">
        <f t="shared" si="138"/>
        <v>40000</v>
      </c>
      <c r="O375" s="64"/>
    </row>
    <row r="376" spans="2:15" s="40" customFormat="1" ht="15.75" x14ac:dyDescent="0.25">
      <c r="B376" s="55" t="s">
        <v>140</v>
      </c>
      <c r="C376" s="55"/>
      <c r="D376" s="63">
        <f>SUM(D377:D380)</f>
        <v>12</v>
      </c>
      <c r="E376" s="63">
        <f t="shared" ref="E376" si="183">SUM(E377:E380)</f>
        <v>40000</v>
      </c>
      <c r="F376" s="65"/>
      <c r="G376" s="63">
        <f t="shared" ref="G376:M376" si="184">SUM(G377:G380)</f>
        <v>40000</v>
      </c>
      <c r="H376" s="63">
        <f t="shared" si="184"/>
        <v>0</v>
      </c>
      <c r="I376" s="63">
        <f t="shared" si="184"/>
        <v>0</v>
      </c>
      <c r="J376" s="63">
        <f t="shared" si="184"/>
        <v>0</v>
      </c>
      <c r="K376" s="63">
        <f t="shared" si="184"/>
        <v>0</v>
      </c>
      <c r="L376" s="63">
        <f t="shared" si="184"/>
        <v>0</v>
      </c>
      <c r="M376" s="63">
        <f t="shared" si="184"/>
        <v>0</v>
      </c>
      <c r="N376" s="57">
        <f t="shared" si="138"/>
        <v>40000</v>
      </c>
      <c r="O376" s="64"/>
    </row>
    <row r="377" spans="2:15" s="40" customFormat="1" ht="15.75" x14ac:dyDescent="0.25">
      <c r="B377" s="55" t="s">
        <v>141</v>
      </c>
      <c r="C377" s="55"/>
      <c r="D377" s="80">
        <v>12</v>
      </c>
      <c r="E377" s="78">
        <v>40000</v>
      </c>
      <c r="F377" s="74">
        <v>2024</v>
      </c>
      <c r="G377" s="63">
        <v>40000</v>
      </c>
      <c r="H377" s="63"/>
      <c r="I377" s="63"/>
      <c r="J377" s="78"/>
      <c r="K377" s="63"/>
      <c r="L377" s="63"/>
      <c r="M377" s="63"/>
      <c r="N377" s="57">
        <f t="shared" si="138"/>
        <v>40000</v>
      </c>
      <c r="O377" s="64"/>
    </row>
    <row r="378" spans="2:15" s="40" customFormat="1" ht="15.75" x14ac:dyDescent="0.25">
      <c r="B378" s="55" t="s">
        <v>51</v>
      </c>
      <c r="C378" s="55"/>
      <c r="D378" s="63"/>
      <c r="E378" s="63"/>
      <c r="F378" s="65"/>
      <c r="G378" s="63"/>
      <c r="H378" s="63"/>
      <c r="I378" s="63"/>
      <c r="J378" s="63"/>
      <c r="K378" s="63"/>
      <c r="L378" s="63"/>
      <c r="M378" s="63"/>
      <c r="N378" s="57">
        <f t="shared" si="138"/>
        <v>0</v>
      </c>
      <c r="O378" s="64"/>
    </row>
    <row r="379" spans="2:15" s="40" customFormat="1" ht="15.75" x14ac:dyDescent="0.25">
      <c r="B379" s="55" t="s">
        <v>142</v>
      </c>
      <c r="C379" s="55"/>
      <c r="D379" s="63"/>
      <c r="E379" s="63"/>
      <c r="F379" s="65"/>
      <c r="G379" s="63"/>
      <c r="H379" s="63"/>
      <c r="I379" s="63"/>
      <c r="J379" s="63"/>
      <c r="K379" s="63"/>
      <c r="L379" s="63"/>
      <c r="M379" s="63"/>
      <c r="N379" s="57">
        <f t="shared" si="138"/>
        <v>0</v>
      </c>
      <c r="O379" s="64"/>
    </row>
    <row r="380" spans="2:15" s="40" customFormat="1" ht="15.75" x14ac:dyDescent="0.25">
      <c r="B380" s="55" t="s">
        <v>143</v>
      </c>
      <c r="C380" s="55"/>
      <c r="D380" s="63"/>
      <c r="E380" s="63"/>
      <c r="F380" s="65"/>
      <c r="G380" s="63"/>
      <c r="H380" s="63"/>
      <c r="I380" s="63"/>
      <c r="J380" s="63"/>
      <c r="K380" s="63"/>
      <c r="L380" s="63"/>
      <c r="M380" s="63"/>
      <c r="N380" s="57">
        <f t="shared" si="138"/>
        <v>0</v>
      </c>
      <c r="O380" s="64"/>
    </row>
    <row r="381" spans="2:15" s="40" customFormat="1" ht="35.25" customHeight="1" x14ac:dyDescent="0.25">
      <c r="B381" s="59" t="s">
        <v>213</v>
      </c>
      <c r="C381" s="60"/>
      <c r="D381" s="61">
        <f>D382</f>
        <v>5</v>
      </c>
      <c r="E381" s="61">
        <f t="shared" ref="E381:M381" si="185">E382</f>
        <v>150000</v>
      </c>
      <c r="F381" s="62">
        <f t="shared" si="185"/>
        <v>0</v>
      </c>
      <c r="G381" s="61">
        <f t="shared" si="185"/>
        <v>0</v>
      </c>
      <c r="H381" s="61">
        <f>H382</f>
        <v>150000</v>
      </c>
      <c r="I381" s="61">
        <f t="shared" si="185"/>
        <v>0</v>
      </c>
      <c r="J381" s="61">
        <f t="shared" si="185"/>
        <v>0</v>
      </c>
      <c r="K381" s="61">
        <f t="shared" si="185"/>
        <v>0</v>
      </c>
      <c r="L381" s="61">
        <f t="shared" si="185"/>
        <v>0</v>
      </c>
      <c r="M381" s="61">
        <f t="shared" si="185"/>
        <v>0</v>
      </c>
      <c r="N381" s="57">
        <f t="shared" si="138"/>
        <v>150000</v>
      </c>
      <c r="O381" s="64"/>
    </row>
    <row r="382" spans="2:15" s="40" customFormat="1" ht="15.75" x14ac:dyDescent="0.25">
      <c r="B382" s="55" t="s">
        <v>140</v>
      </c>
      <c r="C382" s="55"/>
      <c r="D382" s="63">
        <f t="shared" ref="D382:M382" si="186">SUM(D383:D386)</f>
        <v>5</v>
      </c>
      <c r="E382" s="63">
        <f t="shared" si="186"/>
        <v>150000</v>
      </c>
      <c r="F382" s="65"/>
      <c r="G382" s="63">
        <f t="shared" si="186"/>
        <v>0</v>
      </c>
      <c r="H382" s="63">
        <f t="shared" si="186"/>
        <v>150000</v>
      </c>
      <c r="I382" s="63">
        <f t="shared" si="186"/>
        <v>0</v>
      </c>
      <c r="J382" s="63">
        <f t="shared" si="186"/>
        <v>0</v>
      </c>
      <c r="K382" s="63">
        <f t="shared" si="186"/>
        <v>0</v>
      </c>
      <c r="L382" s="63">
        <f t="shared" si="186"/>
        <v>0</v>
      </c>
      <c r="M382" s="63">
        <f t="shared" si="186"/>
        <v>0</v>
      </c>
      <c r="N382" s="57">
        <f t="shared" si="138"/>
        <v>150000</v>
      </c>
      <c r="O382" s="64"/>
    </row>
    <row r="383" spans="2:15" s="40" customFormat="1" ht="15.75" x14ac:dyDescent="0.25">
      <c r="B383" s="55" t="s">
        <v>141</v>
      </c>
      <c r="C383" s="55"/>
      <c r="D383" s="80"/>
      <c r="E383" s="80"/>
      <c r="F383" s="74"/>
      <c r="G383" s="63"/>
      <c r="H383" s="63"/>
      <c r="I383" s="63"/>
      <c r="J383" s="78"/>
      <c r="K383" s="63"/>
      <c r="L383" s="63"/>
      <c r="M383" s="63"/>
      <c r="N383" s="57">
        <f t="shared" si="138"/>
        <v>0</v>
      </c>
      <c r="O383" s="64"/>
    </row>
    <row r="384" spans="2:15" s="40" customFormat="1" ht="15.75" x14ac:dyDescent="0.25">
      <c r="B384" s="55" t="s">
        <v>51</v>
      </c>
      <c r="C384" s="55"/>
      <c r="D384" s="80">
        <v>5</v>
      </c>
      <c r="E384" s="80">
        <v>150000</v>
      </c>
      <c r="F384" s="74">
        <v>2025</v>
      </c>
      <c r="G384" s="63"/>
      <c r="H384" s="63">
        <v>150000</v>
      </c>
      <c r="I384" s="63"/>
      <c r="J384" s="63"/>
      <c r="K384" s="63"/>
      <c r="L384" s="63"/>
      <c r="M384" s="63"/>
      <c r="N384" s="57">
        <f t="shared" si="138"/>
        <v>150000</v>
      </c>
      <c r="O384" s="64"/>
    </row>
    <row r="385" spans="2:15" s="40" customFormat="1" ht="15.75" x14ac:dyDescent="0.25">
      <c r="B385" s="55" t="s">
        <v>142</v>
      </c>
      <c r="C385" s="55"/>
      <c r="D385" s="63"/>
      <c r="E385" s="63"/>
      <c r="F385" s="65"/>
      <c r="G385" s="63"/>
      <c r="H385" s="63"/>
      <c r="I385" s="63"/>
      <c r="J385" s="63"/>
      <c r="K385" s="63"/>
      <c r="L385" s="63"/>
      <c r="M385" s="63"/>
      <c r="N385" s="57">
        <f t="shared" si="138"/>
        <v>0</v>
      </c>
      <c r="O385" s="64"/>
    </row>
    <row r="386" spans="2:15" s="40" customFormat="1" ht="15.75" x14ac:dyDescent="0.25">
      <c r="B386" s="55" t="s">
        <v>143</v>
      </c>
      <c r="C386" s="55"/>
      <c r="D386" s="63"/>
      <c r="E386" s="63"/>
      <c r="F386" s="65"/>
      <c r="G386" s="63"/>
      <c r="H386" s="63"/>
      <c r="I386" s="63"/>
      <c r="J386" s="63"/>
      <c r="K386" s="63"/>
      <c r="L386" s="63"/>
      <c r="M386" s="63"/>
      <c r="N386" s="57">
        <f t="shared" si="138"/>
        <v>0</v>
      </c>
      <c r="O386" s="64"/>
    </row>
    <row r="387" spans="2:15" s="40" customFormat="1" ht="35.25" customHeight="1" x14ac:dyDescent="0.25">
      <c r="B387" s="59" t="s">
        <v>214</v>
      </c>
      <c r="C387" s="60"/>
      <c r="D387" s="61">
        <f>D388</f>
        <v>17</v>
      </c>
      <c r="E387" s="61">
        <f t="shared" ref="E387:M387" si="187">E388</f>
        <v>170000</v>
      </c>
      <c r="F387" s="62">
        <f t="shared" si="187"/>
        <v>0</v>
      </c>
      <c r="G387" s="61">
        <f t="shared" si="187"/>
        <v>0</v>
      </c>
      <c r="H387" s="61">
        <f t="shared" si="187"/>
        <v>170000</v>
      </c>
      <c r="I387" s="61">
        <f t="shared" si="187"/>
        <v>0</v>
      </c>
      <c r="J387" s="61">
        <f t="shared" si="187"/>
        <v>0</v>
      </c>
      <c r="K387" s="61">
        <f t="shared" si="187"/>
        <v>0</v>
      </c>
      <c r="L387" s="61">
        <f t="shared" si="187"/>
        <v>0</v>
      </c>
      <c r="M387" s="61">
        <f t="shared" si="187"/>
        <v>0</v>
      </c>
      <c r="N387" s="57">
        <f t="shared" si="138"/>
        <v>170000</v>
      </c>
      <c r="O387" s="64"/>
    </row>
    <row r="388" spans="2:15" s="40" customFormat="1" ht="15.75" x14ac:dyDescent="0.25">
      <c r="B388" s="55" t="s">
        <v>140</v>
      </c>
      <c r="C388" s="55"/>
      <c r="D388" s="63">
        <f t="shared" ref="D388:M388" si="188">SUM(D389:D392)</f>
        <v>17</v>
      </c>
      <c r="E388" s="63">
        <f t="shared" si="188"/>
        <v>170000</v>
      </c>
      <c r="F388" s="65"/>
      <c r="G388" s="63">
        <f t="shared" si="188"/>
        <v>0</v>
      </c>
      <c r="H388" s="63">
        <f t="shared" si="188"/>
        <v>170000</v>
      </c>
      <c r="I388" s="63">
        <f t="shared" si="188"/>
        <v>0</v>
      </c>
      <c r="J388" s="63">
        <f t="shared" si="188"/>
        <v>0</v>
      </c>
      <c r="K388" s="63">
        <f t="shared" si="188"/>
        <v>0</v>
      </c>
      <c r="L388" s="63">
        <f t="shared" si="188"/>
        <v>0</v>
      </c>
      <c r="M388" s="63">
        <f t="shared" si="188"/>
        <v>0</v>
      </c>
      <c r="N388" s="57">
        <f t="shared" si="138"/>
        <v>170000</v>
      </c>
      <c r="O388" s="64"/>
    </row>
    <row r="389" spans="2:15" s="40" customFormat="1" ht="15.75" x14ac:dyDescent="0.25">
      <c r="B389" s="55" t="s">
        <v>141</v>
      </c>
      <c r="C389" s="55"/>
      <c r="D389" s="80"/>
      <c r="E389" s="80"/>
      <c r="F389" s="74"/>
      <c r="G389" s="63"/>
      <c r="H389" s="63"/>
      <c r="I389" s="63"/>
      <c r="J389" s="78"/>
      <c r="K389" s="63"/>
      <c r="L389" s="63"/>
      <c r="M389" s="63"/>
      <c r="N389" s="57">
        <f t="shared" si="138"/>
        <v>0</v>
      </c>
      <c r="O389" s="64"/>
    </row>
    <row r="390" spans="2:15" s="40" customFormat="1" ht="15.75" x14ac:dyDescent="0.25">
      <c r="B390" s="55" t="s">
        <v>51</v>
      </c>
      <c r="C390" s="55"/>
      <c r="D390" s="80">
        <v>17</v>
      </c>
      <c r="E390" s="80">
        <v>170000</v>
      </c>
      <c r="F390" s="74">
        <v>2025</v>
      </c>
      <c r="G390" s="63"/>
      <c r="H390" s="63">
        <v>170000</v>
      </c>
      <c r="I390" s="63"/>
      <c r="J390" s="63"/>
      <c r="K390" s="63"/>
      <c r="L390" s="63"/>
      <c r="M390" s="63"/>
      <c r="N390" s="57">
        <f t="shared" si="138"/>
        <v>170000</v>
      </c>
      <c r="O390" s="64"/>
    </row>
    <row r="391" spans="2:15" s="40" customFormat="1" ht="15.75" x14ac:dyDescent="0.25">
      <c r="B391" s="55" t="s">
        <v>142</v>
      </c>
      <c r="C391" s="55"/>
      <c r="D391" s="63"/>
      <c r="E391" s="63"/>
      <c r="F391" s="65"/>
      <c r="G391" s="63"/>
      <c r="H391" s="63"/>
      <c r="I391" s="63"/>
      <c r="J391" s="63"/>
      <c r="K391" s="63"/>
      <c r="L391" s="63"/>
      <c r="M391" s="63"/>
      <c r="N391" s="57">
        <f t="shared" si="138"/>
        <v>0</v>
      </c>
      <c r="O391" s="64"/>
    </row>
    <row r="392" spans="2:15" s="40" customFormat="1" ht="15.75" x14ac:dyDescent="0.25">
      <c r="B392" s="55" t="s">
        <v>143</v>
      </c>
      <c r="C392" s="55"/>
      <c r="D392" s="63"/>
      <c r="E392" s="63"/>
      <c r="F392" s="65"/>
      <c r="G392" s="63"/>
      <c r="H392" s="63"/>
      <c r="I392" s="63"/>
      <c r="J392" s="63"/>
      <c r="K392" s="63"/>
      <c r="L392" s="63"/>
      <c r="M392" s="63"/>
      <c r="N392" s="57">
        <f t="shared" si="138"/>
        <v>0</v>
      </c>
      <c r="O392" s="64"/>
    </row>
    <row r="393" spans="2:15" s="40" customFormat="1" ht="35.25" customHeight="1" x14ac:dyDescent="0.25">
      <c r="B393" s="59" t="s">
        <v>215</v>
      </c>
      <c r="C393" s="60"/>
      <c r="D393" s="61">
        <f>D394</f>
        <v>5</v>
      </c>
      <c r="E393" s="61">
        <f t="shared" ref="E393:M393" si="189">E394</f>
        <v>150000</v>
      </c>
      <c r="F393" s="62">
        <f t="shared" si="189"/>
        <v>0</v>
      </c>
      <c r="G393" s="61">
        <f t="shared" si="189"/>
        <v>0</v>
      </c>
      <c r="H393" s="61">
        <f t="shared" si="189"/>
        <v>150000</v>
      </c>
      <c r="I393" s="61">
        <f t="shared" si="189"/>
        <v>0</v>
      </c>
      <c r="J393" s="61">
        <f t="shared" si="189"/>
        <v>0</v>
      </c>
      <c r="K393" s="61">
        <f t="shared" si="189"/>
        <v>0</v>
      </c>
      <c r="L393" s="61">
        <f t="shared" si="189"/>
        <v>0</v>
      </c>
      <c r="M393" s="61">
        <f t="shared" si="189"/>
        <v>0</v>
      </c>
      <c r="N393" s="57">
        <f t="shared" si="138"/>
        <v>150000</v>
      </c>
      <c r="O393" s="64"/>
    </row>
    <row r="394" spans="2:15" s="40" customFormat="1" ht="15.75" x14ac:dyDescent="0.25">
      <c r="B394" s="55" t="s">
        <v>140</v>
      </c>
      <c r="C394" s="55"/>
      <c r="D394" s="63">
        <f t="shared" ref="D394:M394" si="190">SUM(D395:D398)</f>
        <v>5</v>
      </c>
      <c r="E394" s="63">
        <f t="shared" si="190"/>
        <v>150000</v>
      </c>
      <c r="F394" s="65"/>
      <c r="G394" s="63">
        <f t="shared" si="190"/>
        <v>0</v>
      </c>
      <c r="H394" s="63">
        <f t="shared" si="190"/>
        <v>150000</v>
      </c>
      <c r="I394" s="63">
        <f t="shared" si="190"/>
        <v>0</v>
      </c>
      <c r="J394" s="63">
        <f t="shared" si="190"/>
        <v>0</v>
      </c>
      <c r="K394" s="63">
        <f t="shared" si="190"/>
        <v>0</v>
      </c>
      <c r="L394" s="63">
        <f t="shared" si="190"/>
        <v>0</v>
      </c>
      <c r="M394" s="63">
        <f t="shared" si="190"/>
        <v>0</v>
      </c>
      <c r="N394" s="57">
        <f t="shared" si="138"/>
        <v>150000</v>
      </c>
      <c r="O394" s="64"/>
    </row>
    <row r="395" spans="2:15" s="40" customFormat="1" ht="15.75" x14ac:dyDescent="0.25">
      <c r="B395" s="55" t="s">
        <v>141</v>
      </c>
      <c r="C395" s="55"/>
      <c r="D395" s="80">
        <v>5</v>
      </c>
      <c r="E395" s="80">
        <v>150000</v>
      </c>
      <c r="F395" s="74">
        <v>2025</v>
      </c>
      <c r="G395" s="63"/>
      <c r="H395" s="63">
        <v>150000</v>
      </c>
      <c r="I395" s="63"/>
      <c r="J395" s="78"/>
      <c r="K395" s="63"/>
      <c r="L395" s="63"/>
      <c r="M395" s="63"/>
      <c r="N395" s="57">
        <f t="shared" si="138"/>
        <v>150000</v>
      </c>
      <c r="O395" s="64"/>
    </row>
    <row r="396" spans="2:15" s="40" customFormat="1" ht="15.75" x14ac:dyDescent="0.25">
      <c r="B396" s="55" t="s">
        <v>51</v>
      </c>
      <c r="C396" s="55"/>
      <c r="D396" s="63"/>
      <c r="E396" s="63"/>
      <c r="F396" s="65"/>
      <c r="G396" s="63"/>
      <c r="H396" s="63"/>
      <c r="I396" s="63"/>
      <c r="J396" s="63"/>
      <c r="K396" s="63"/>
      <c r="L396" s="63"/>
      <c r="M396" s="63"/>
      <c r="N396" s="57">
        <f t="shared" si="138"/>
        <v>0</v>
      </c>
      <c r="O396" s="64"/>
    </row>
    <row r="397" spans="2:15" s="40" customFormat="1" ht="15.75" x14ac:dyDescent="0.25">
      <c r="B397" s="55" t="s">
        <v>142</v>
      </c>
      <c r="C397" s="55"/>
      <c r="D397" s="63"/>
      <c r="E397" s="63"/>
      <c r="F397" s="65"/>
      <c r="G397" s="63"/>
      <c r="H397" s="63"/>
      <c r="I397" s="63"/>
      <c r="J397" s="63"/>
      <c r="K397" s="63"/>
      <c r="L397" s="63"/>
      <c r="M397" s="63"/>
      <c r="N397" s="57">
        <f t="shared" si="138"/>
        <v>0</v>
      </c>
      <c r="O397" s="64"/>
    </row>
    <row r="398" spans="2:15" s="40" customFormat="1" ht="15.75" x14ac:dyDescent="0.25">
      <c r="B398" s="55" t="s">
        <v>143</v>
      </c>
      <c r="C398" s="55"/>
      <c r="D398" s="63"/>
      <c r="E398" s="63"/>
      <c r="F398" s="65"/>
      <c r="G398" s="63"/>
      <c r="H398" s="63"/>
      <c r="I398" s="63"/>
      <c r="J398" s="63"/>
      <c r="K398" s="63"/>
      <c r="L398" s="63"/>
      <c r="M398" s="63"/>
      <c r="N398" s="57">
        <f t="shared" si="138"/>
        <v>0</v>
      </c>
      <c r="O398" s="64"/>
    </row>
    <row r="399" spans="2:15" s="40" customFormat="1" ht="35.25" customHeight="1" x14ac:dyDescent="0.25">
      <c r="B399" s="59" t="s">
        <v>216</v>
      </c>
      <c r="C399" s="60"/>
      <c r="D399" s="61">
        <f>D400</f>
        <v>6</v>
      </c>
      <c r="E399" s="61">
        <f t="shared" ref="E399:M399" si="191">E400</f>
        <v>136000</v>
      </c>
      <c r="F399" s="62">
        <f t="shared" si="191"/>
        <v>0</v>
      </c>
      <c r="G399" s="61">
        <f t="shared" si="191"/>
        <v>0</v>
      </c>
      <c r="H399" s="61">
        <f>H400</f>
        <v>136000</v>
      </c>
      <c r="I399" s="61">
        <f t="shared" si="191"/>
        <v>0</v>
      </c>
      <c r="J399" s="61">
        <f t="shared" si="191"/>
        <v>0</v>
      </c>
      <c r="K399" s="61">
        <f t="shared" si="191"/>
        <v>0</v>
      </c>
      <c r="L399" s="61">
        <f t="shared" si="191"/>
        <v>0</v>
      </c>
      <c r="M399" s="61">
        <f t="shared" si="191"/>
        <v>0</v>
      </c>
      <c r="N399" s="57">
        <f t="shared" si="138"/>
        <v>136000</v>
      </c>
      <c r="O399" s="64"/>
    </row>
    <row r="400" spans="2:15" s="40" customFormat="1" ht="15.75" x14ac:dyDescent="0.25">
      <c r="B400" s="55" t="s">
        <v>140</v>
      </c>
      <c r="C400" s="55"/>
      <c r="D400" s="63">
        <f t="shared" ref="D400:M400" si="192">SUM(D401:D404)</f>
        <v>6</v>
      </c>
      <c r="E400" s="63">
        <f t="shared" si="192"/>
        <v>136000</v>
      </c>
      <c r="F400" s="65"/>
      <c r="G400" s="63">
        <f t="shared" si="192"/>
        <v>0</v>
      </c>
      <c r="H400" s="63">
        <f t="shared" si="192"/>
        <v>136000</v>
      </c>
      <c r="I400" s="63">
        <f t="shared" si="192"/>
        <v>0</v>
      </c>
      <c r="J400" s="63">
        <f t="shared" si="192"/>
        <v>0</v>
      </c>
      <c r="K400" s="63">
        <f t="shared" si="192"/>
        <v>0</v>
      </c>
      <c r="L400" s="63">
        <f t="shared" si="192"/>
        <v>0</v>
      </c>
      <c r="M400" s="63">
        <f t="shared" si="192"/>
        <v>0</v>
      </c>
      <c r="N400" s="57">
        <f t="shared" si="138"/>
        <v>136000</v>
      </c>
      <c r="O400" s="64"/>
    </row>
    <row r="401" spans="2:15" s="40" customFormat="1" ht="15.75" x14ac:dyDescent="0.25">
      <c r="B401" s="55" t="s">
        <v>141</v>
      </c>
      <c r="C401" s="55"/>
      <c r="D401" s="82"/>
      <c r="E401" s="80"/>
      <c r="F401" s="74"/>
      <c r="G401" s="63"/>
      <c r="H401" s="63"/>
      <c r="I401" s="63"/>
      <c r="J401" s="78"/>
      <c r="K401" s="63"/>
      <c r="L401" s="63"/>
      <c r="M401" s="63"/>
      <c r="N401" s="57">
        <f t="shared" si="138"/>
        <v>0</v>
      </c>
      <c r="O401" s="64"/>
    </row>
    <row r="402" spans="2:15" s="40" customFormat="1" ht="15.75" x14ac:dyDescent="0.25">
      <c r="B402" s="55" t="s">
        <v>51</v>
      </c>
      <c r="C402" s="55"/>
      <c r="D402" s="82">
        <v>6</v>
      </c>
      <c r="E402" s="80">
        <v>136000</v>
      </c>
      <c r="F402" s="74">
        <v>2025</v>
      </c>
      <c r="G402" s="63"/>
      <c r="H402" s="63">
        <v>136000</v>
      </c>
      <c r="I402" s="63"/>
      <c r="J402" s="63"/>
      <c r="K402" s="63"/>
      <c r="L402" s="63"/>
      <c r="M402" s="63"/>
      <c r="N402" s="57">
        <f t="shared" si="138"/>
        <v>136000</v>
      </c>
      <c r="O402" s="64"/>
    </row>
    <row r="403" spans="2:15" s="40" customFormat="1" ht="15.75" x14ac:dyDescent="0.25">
      <c r="B403" s="55" t="s">
        <v>142</v>
      </c>
      <c r="C403" s="55"/>
      <c r="D403" s="63"/>
      <c r="E403" s="63"/>
      <c r="F403" s="65"/>
      <c r="G403" s="63"/>
      <c r="H403" s="63"/>
      <c r="I403" s="63"/>
      <c r="J403" s="63"/>
      <c r="K403" s="63"/>
      <c r="L403" s="63"/>
      <c r="M403" s="63"/>
      <c r="N403" s="57">
        <f t="shared" si="138"/>
        <v>0</v>
      </c>
      <c r="O403" s="64"/>
    </row>
    <row r="404" spans="2:15" s="40" customFormat="1" ht="15.75" x14ac:dyDescent="0.25">
      <c r="B404" s="55" t="s">
        <v>143</v>
      </c>
      <c r="C404" s="55"/>
      <c r="D404" s="63"/>
      <c r="E404" s="63"/>
      <c r="F404" s="65"/>
      <c r="G404" s="63"/>
      <c r="H404" s="63"/>
      <c r="I404" s="63"/>
      <c r="J404" s="63"/>
      <c r="K404" s="63"/>
      <c r="L404" s="63"/>
      <c r="M404" s="63"/>
      <c r="N404" s="57">
        <f t="shared" si="138"/>
        <v>0</v>
      </c>
      <c r="O404" s="64"/>
    </row>
    <row r="405" spans="2:15" s="40" customFormat="1" ht="29.25" x14ac:dyDescent="0.25">
      <c r="B405" s="59" t="s">
        <v>217</v>
      </c>
      <c r="C405" s="60"/>
      <c r="D405" s="61">
        <f>D406</f>
        <v>0.56000000000000005</v>
      </c>
      <c r="E405" s="61">
        <f t="shared" ref="E405:M405" si="193">E406</f>
        <v>31000</v>
      </c>
      <c r="F405" s="62">
        <f t="shared" si="193"/>
        <v>0</v>
      </c>
      <c r="G405" s="61">
        <f t="shared" si="193"/>
        <v>0</v>
      </c>
      <c r="H405" s="61">
        <f t="shared" si="193"/>
        <v>31000</v>
      </c>
      <c r="I405" s="61">
        <f t="shared" si="193"/>
        <v>0</v>
      </c>
      <c r="J405" s="61">
        <f t="shared" si="193"/>
        <v>0</v>
      </c>
      <c r="K405" s="61">
        <f t="shared" si="193"/>
        <v>0</v>
      </c>
      <c r="L405" s="61">
        <f t="shared" si="193"/>
        <v>0</v>
      </c>
      <c r="M405" s="61">
        <f t="shared" si="193"/>
        <v>0</v>
      </c>
      <c r="N405" s="57">
        <f t="shared" si="138"/>
        <v>31000</v>
      </c>
      <c r="O405" s="64"/>
    </row>
    <row r="406" spans="2:15" s="40" customFormat="1" ht="15.75" x14ac:dyDescent="0.25">
      <c r="B406" s="55" t="s">
        <v>140</v>
      </c>
      <c r="C406" s="55"/>
      <c r="D406" s="63">
        <f t="shared" ref="D406:M406" si="194">SUM(D407:D410)</f>
        <v>0.56000000000000005</v>
      </c>
      <c r="E406" s="63">
        <f t="shared" si="194"/>
        <v>31000</v>
      </c>
      <c r="F406" s="65"/>
      <c r="G406" s="63">
        <f t="shared" si="194"/>
        <v>0</v>
      </c>
      <c r="H406" s="63">
        <f t="shared" si="194"/>
        <v>31000</v>
      </c>
      <c r="I406" s="63">
        <f t="shared" si="194"/>
        <v>0</v>
      </c>
      <c r="J406" s="63">
        <f t="shared" si="194"/>
        <v>0</v>
      </c>
      <c r="K406" s="63">
        <f t="shared" si="194"/>
        <v>0</v>
      </c>
      <c r="L406" s="63">
        <f t="shared" si="194"/>
        <v>0</v>
      </c>
      <c r="M406" s="63">
        <f t="shared" si="194"/>
        <v>0</v>
      </c>
      <c r="N406" s="57">
        <f t="shared" si="138"/>
        <v>31000</v>
      </c>
      <c r="O406" s="64"/>
    </row>
    <row r="407" spans="2:15" s="40" customFormat="1" ht="15.75" x14ac:dyDescent="0.25">
      <c r="B407" s="55" t="s">
        <v>141</v>
      </c>
      <c r="C407" s="55"/>
      <c r="D407" s="80">
        <v>0.56000000000000005</v>
      </c>
      <c r="E407" s="80"/>
      <c r="F407" s="74">
        <v>2025</v>
      </c>
      <c r="G407" s="63"/>
      <c r="H407" s="63"/>
      <c r="I407" s="63"/>
      <c r="J407" s="78"/>
      <c r="K407" s="63"/>
      <c r="L407" s="63"/>
      <c r="M407" s="63"/>
      <c r="N407" s="57">
        <f t="shared" si="138"/>
        <v>0</v>
      </c>
      <c r="O407" s="64"/>
    </row>
    <row r="408" spans="2:15" s="40" customFormat="1" ht="15.75" x14ac:dyDescent="0.25">
      <c r="B408" s="55" t="s">
        <v>51</v>
      </c>
      <c r="C408" s="55"/>
      <c r="D408" s="63"/>
      <c r="E408" s="80">
        <v>31000</v>
      </c>
      <c r="F408" s="65"/>
      <c r="G408" s="63"/>
      <c r="H408" s="80">
        <v>31000</v>
      </c>
      <c r="I408" s="63"/>
      <c r="J408" s="63"/>
      <c r="K408" s="63"/>
      <c r="L408" s="63"/>
      <c r="M408" s="63"/>
      <c r="N408" s="57">
        <f t="shared" si="138"/>
        <v>31000</v>
      </c>
      <c r="O408" s="64"/>
    </row>
    <row r="409" spans="2:15" s="40" customFormat="1" ht="15.75" x14ac:dyDescent="0.25">
      <c r="B409" s="55" t="s">
        <v>142</v>
      </c>
      <c r="C409" s="55"/>
      <c r="D409" s="63"/>
      <c r="E409" s="63"/>
      <c r="F409" s="65"/>
      <c r="G409" s="63"/>
      <c r="H409" s="63"/>
      <c r="I409" s="63"/>
      <c r="J409" s="63"/>
      <c r="K409" s="63"/>
      <c r="L409" s="63"/>
      <c r="M409" s="63"/>
      <c r="N409" s="57">
        <f t="shared" si="138"/>
        <v>0</v>
      </c>
      <c r="O409" s="64"/>
    </row>
    <row r="410" spans="2:15" s="40" customFormat="1" ht="15.75" x14ac:dyDescent="0.25">
      <c r="B410" s="55" t="s">
        <v>143</v>
      </c>
      <c r="C410" s="55"/>
      <c r="D410" s="63"/>
      <c r="E410" s="63"/>
      <c r="F410" s="65"/>
      <c r="G410" s="63"/>
      <c r="H410" s="63"/>
      <c r="I410" s="63"/>
      <c r="J410" s="63"/>
      <c r="K410" s="63"/>
      <c r="L410" s="63"/>
      <c r="M410" s="63"/>
      <c r="N410" s="57">
        <f t="shared" si="138"/>
        <v>0</v>
      </c>
      <c r="O410" s="64"/>
    </row>
    <row r="411" spans="2:15" s="40" customFormat="1" ht="29.25" x14ac:dyDescent="0.25">
      <c r="B411" s="59" t="s">
        <v>218</v>
      </c>
      <c r="C411" s="60"/>
      <c r="D411" s="61">
        <f>D412</f>
        <v>1.08</v>
      </c>
      <c r="E411" s="61">
        <f t="shared" ref="E411:M411" si="195">E412</f>
        <v>22311.232</v>
      </c>
      <c r="F411" s="62">
        <f t="shared" si="195"/>
        <v>0</v>
      </c>
      <c r="G411" s="61">
        <f t="shared" si="195"/>
        <v>0</v>
      </c>
      <c r="H411" s="61">
        <f t="shared" si="195"/>
        <v>22311.232</v>
      </c>
      <c r="I411" s="61">
        <f t="shared" si="195"/>
        <v>0</v>
      </c>
      <c r="J411" s="61">
        <f t="shared" si="195"/>
        <v>0</v>
      </c>
      <c r="K411" s="61">
        <f t="shared" si="195"/>
        <v>0</v>
      </c>
      <c r="L411" s="61">
        <f t="shared" si="195"/>
        <v>0</v>
      </c>
      <c r="M411" s="61">
        <f t="shared" si="195"/>
        <v>0</v>
      </c>
      <c r="N411" s="57">
        <f t="shared" si="138"/>
        <v>22311.232</v>
      </c>
      <c r="O411" s="64"/>
    </row>
    <row r="412" spans="2:15" s="40" customFormat="1" ht="15.75" x14ac:dyDescent="0.25">
      <c r="B412" s="55" t="s">
        <v>140</v>
      </c>
      <c r="C412" s="55"/>
      <c r="D412" s="63">
        <f t="shared" ref="D412:M412" si="196">SUM(D413:D416)</f>
        <v>1.08</v>
      </c>
      <c r="E412" s="63">
        <f t="shared" si="196"/>
        <v>22311.232</v>
      </c>
      <c r="F412" s="65"/>
      <c r="G412" s="63">
        <f t="shared" si="196"/>
        <v>0</v>
      </c>
      <c r="H412" s="63">
        <f t="shared" si="196"/>
        <v>22311.232</v>
      </c>
      <c r="I412" s="63">
        <f t="shared" si="196"/>
        <v>0</v>
      </c>
      <c r="J412" s="63">
        <f t="shared" si="196"/>
        <v>0</v>
      </c>
      <c r="K412" s="63">
        <f t="shared" si="196"/>
        <v>0</v>
      </c>
      <c r="L412" s="63">
        <f t="shared" si="196"/>
        <v>0</v>
      </c>
      <c r="M412" s="63">
        <f t="shared" si="196"/>
        <v>0</v>
      </c>
      <c r="N412" s="57">
        <f t="shared" si="138"/>
        <v>22311.232</v>
      </c>
      <c r="O412" s="64"/>
    </row>
    <row r="413" spans="2:15" s="40" customFormat="1" ht="15.75" x14ac:dyDescent="0.25">
      <c r="B413" s="55" t="s">
        <v>141</v>
      </c>
      <c r="C413" s="55"/>
      <c r="D413" s="80">
        <v>1.08</v>
      </c>
      <c r="E413" s="63"/>
      <c r="F413" s="74">
        <v>2025</v>
      </c>
      <c r="G413" s="63"/>
      <c r="H413" s="63"/>
      <c r="I413" s="63"/>
      <c r="J413" s="78"/>
      <c r="K413" s="63"/>
      <c r="L413" s="63"/>
      <c r="M413" s="63"/>
      <c r="N413" s="57">
        <f t="shared" si="138"/>
        <v>0</v>
      </c>
      <c r="O413" s="64"/>
    </row>
    <row r="414" spans="2:15" s="40" customFormat="1" ht="15.75" x14ac:dyDescent="0.25">
      <c r="B414" s="55" t="s">
        <v>51</v>
      </c>
      <c r="C414" s="55"/>
      <c r="D414" s="63"/>
      <c r="E414" s="63">
        <v>22311.232</v>
      </c>
      <c r="F414" s="65"/>
      <c r="G414" s="63"/>
      <c r="H414" s="63">
        <v>22311.232</v>
      </c>
      <c r="I414" s="63"/>
      <c r="J414" s="63"/>
      <c r="K414" s="63"/>
      <c r="L414" s="63"/>
      <c r="M414" s="63"/>
      <c r="N414" s="57">
        <f t="shared" si="138"/>
        <v>22311.232</v>
      </c>
      <c r="O414" s="64"/>
    </row>
    <row r="415" spans="2:15" s="40" customFormat="1" ht="15.75" x14ac:dyDescent="0.25">
      <c r="B415" s="55" t="s">
        <v>142</v>
      </c>
      <c r="C415" s="55"/>
      <c r="D415" s="63"/>
      <c r="E415" s="63"/>
      <c r="F415" s="65"/>
      <c r="G415" s="63"/>
      <c r="H415" s="63"/>
      <c r="I415" s="63"/>
      <c r="J415" s="63"/>
      <c r="K415" s="63"/>
      <c r="L415" s="63"/>
      <c r="M415" s="63"/>
      <c r="N415" s="57">
        <f t="shared" si="138"/>
        <v>0</v>
      </c>
      <c r="O415" s="64"/>
    </row>
    <row r="416" spans="2:15" s="40" customFormat="1" ht="15.75" x14ac:dyDescent="0.25">
      <c r="B416" s="55" t="s">
        <v>143</v>
      </c>
      <c r="C416" s="55"/>
      <c r="D416" s="63"/>
      <c r="E416" s="63"/>
      <c r="F416" s="65"/>
      <c r="G416" s="63"/>
      <c r="H416" s="63"/>
      <c r="I416" s="63"/>
      <c r="J416" s="63"/>
      <c r="K416" s="63"/>
      <c r="L416" s="63"/>
      <c r="M416" s="63"/>
      <c r="N416" s="57">
        <f t="shared" si="138"/>
        <v>0</v>
      </c>
      <c r="O416" s="64"/>
    </row>
    <row r="417" spans="2:15" s="40" customFormat="1" ht="29.25" x14ac:dyDescent="0.25">
      <c r="B417" s="59" t="s">
        <v>219</v>
      </c>
      <c r="C417" s="60"/>
      <c r="D417" s="61">
        <f>D418</f>
        <v>0.22900000000000001</v>
      </c>
      <c r="E417" s="61">
        <f t="shared" ref="E417:M417" si="197">E418</f>
        <v>5372.259</v>
      </c>
      <c r="F417" s="62">
        <f t="shared" si="197"/>
        <v>0</v>
      </c>
      <c r="G417" s="61">
        <f t="shared" si="197"/>
        <v>0</v>
      </c>
      <c r="H417" s="61">
        <f t="shared" si="197"/>
        <v>5372.259</v>
      </c>
      <c r="I417" s="61">
        <f t="shared" si="197"/>
        <v>0</v>
      </c>
      <c r="J417" s="61">
        <f t="shared" si="197"/>
        <v>0</v>
      </c>
      <c r="K417" s="61">
        <f t="shared" si="197"/>
        <v>0</v>
      </c>
      <c r="L417" s="61">
        <f t="shared" si="197"/>
        <v>0</v>
      </c>
      <c r="M417" s="61">
        <f t="shared" si="197"/>
        <v>0</v>
      </c>
      <c r="N417" s="57">
        <f t="shared" si="138"/>
        <v>5372.259</v>
      </c>
      <c r="O417" s="64"/>
    </row>
    <row r="418" spans="2:15" s="40" customFormat="1" ht="15.75" x14ac:dyDescent="0.25">
      <c r="B418" s="55" t="s">
        <v>140</v>
      </c>
      <c r="C418" s="55"/>
      <c r="D418" s="63">
        <f t="shared" ref="D418:M418" si="198">SUM(D419:D422)</f>
        <v>0.22900000000000001</v>
      </c>
      <c r="E418" s="63">
        <f t="shared" si="198"/>
        <v>5372.259</v>
      </c>
      <c r="F418" s="65"/>
      <c r="G418" s="63">
        <f t="shared" si="198"/>
        <v>0</v>
      </c>
      <c r="H418" s="63">
        <f t="shared" si="198"/>
        <v>5372.259</v>
      </c>
      <c r="I418" s="63">
        <f t="shared" si="198"/>
        <v>0</v>
      </c>
      <c r="J418" s="63">
        <f t="shared" si="198"/>
        <v>0</v>
      </c>
      <c r="K418" s="63">
        <f t="shared" si="198"/>
        <v>0</v>
      </c>
      <c r="L418" s="63">
        <f t="shared" si="198"/>
        <v>0</v>
      </c>
      <c r="M418" s="63">
        <f t="shared" si="198"/>
        <v>0</v>
      </c>
      <c r="N418" s="57">
        <f t="shared" si="138"/>
        <v>5372.259</v>
      </c>
      <c r="O418" s="64"/>
    </row>
    <row r="419" spans="2:15" s="40" customFormat="1" ht="15.75" x14ac:dyDescent="0.25">
      <c r="B419" s="55" t="s">
        <v>141</v>
      </c>
      <c r="C419" s="55"/>
      <c r="D419" s="80">
        <v>0.22900000000000001</v>
      </c>
      <c r="E419" s="63"/>
      <c r="F419" s="74">
        <v>2025</v>
      </c>
      <c r="G419" s="63"/>
      <c r="H419" s="63"/>
      <c r="I419" s="63"/>
      <c r="J419" s="78"/>
      <c r="K419" s="63"/>
      <c r="L419" s="63"/>
      <c r="M419" s="63"/>
      <c r="N419" s="57">
        <f t="shared" si="138"/>
        <v>0</v>
      </c>
      <c r="O419" s="64"/>
    </row>
    <row r="420" spans="2:15" s="40" customFormat="1" ht="15.75" x14ac:dyDescent="0.25">
      <c r="B420" s="55" t="s">
        <v>51</v>
      </c>
      <c r="C420" s="55"/>
      <c r="D420" s="63"/>
      <c r="E420" s="63">
        <v>5372.259</v>
      </c>
      <c r="F420" s="65"/>
      <c r="G420" s="63"/>
      <c r="H420" s="63">
        <v>5372.259</v>
      </c>
      <c r="I420" s="63"/>
      <c r="J420" s="63"/>
      <c r="K420" s="63"/>
      <c r="L420" s="63"/>
      <c r="M420" s="63"/>
      <c r="N420" s="57">
        <f t="shared" si="138"/>
        <v>5372.259</v>
      </c>
      <c r="O420" s="64"/>
    </row>
    <row r="421" spans="2:15" s="40" customFormat="1" ht="15.75" x14ac:dyDescent="0.25">
      <c r="B421" s="55" t="s">
        <v>142</v>
      </c>
      <c r="C421" s="55"/>
      <c r="D421" s="63"/>
      <c r="E421" s="63"/>
      <c r="F421" s="65"/>
      <c r="G421" s="63"/>
      <c r="H421" s="63"/>
      <c r="I421" s="63"/>
      <c r="J421" s="63"/>
      <c r="K421" s="63"/>
      <c r="L421" s="63"/>
      <c r="M421" s="63"/>
      <c r="N421" s="57">
        <f t="shared" si="138"/>
        <v>0</v>
      </c>
      <c r="O421" s="64"/>
    </row>
    <row r="422" spans="2:15" s="40" customFormat="1" ht="15.75" x14ac:dyDescent="0.25">
      <c r="B422" s="55" t="s">
        <v>143</v>
      </c>
      <c r="C422" s="55"/>
      <c r="D422" s="63"/>
      <c r="E422" s="63"/>
      <c r="F422" s="65"/>
      <c r="G422" s="63"/>
      <c r="H422" s="63"/>
      <c r="I422" s="63"/>
      <c r="J422" s="63"/>
      <c r="K422" s="63"/>
      <c r="L422" s="63"/>
      <c r="M422" s="63"/>
      <c r="N422" s="57">
        <f t="shared" si="138"/>
        <v>0</v>
      </c>
      <c r="O422" s="64"/>
    </row>
    <row r="423" spans="2:15" s="40" customFormat="1" ht="29.25" x14ac:dyDescent="0.25">
      <c r="B423" s="59" t="s">
        <v>220</v>
      </c>
      <c r="C423" s="60"/>
      <c r="D423" s="61">
        <f>D424</f>
        <v>0.47499999999999998</v>
      </c>
      <c r="E423" s="61">
        <f t="shared" ref="E423:M423" si="199">E424</f>
        <v>11143.333000000001</v>
      </c>
      <c r="F423" s="62">
        <f t="shared" si="199"/>
        <v>0</v>
      </c>
      <c r="G423" s="61">
        <f t="shared" si="199"/>
        <v>0</v>
      </c>
      <c r="H423" s="61">
        <f>H424</f>
        <v>11143.333000000001</v>
      </c>
      <c r="I423" s="61">
        <f t="shared" si="199"/>
        <v>0</v>
      </c>
      <c r="J423" s="61">
        <f t="shared" si="199"/>
        <v>0</v>
      </c>
      <c r="K423" s="61">
        <f t="shared" si="199"/>
        <v>0</v>
      </c>
      <c r="L423" s="61">
        <f t="shared" si="199"/>
        <v>0</v>
      </c>
      <c r="M423" s="61">
        <f t="shared" si="199"/>
        <v>0</v>
      </c>
      <c r="N423" s="57">
        <f t="shared" si="138"/>
        <v>11143.333000000001</v>
      </c>
      <c r="O423" s="64"/>
    </row>
    <row r="424" spans="2:15" s="40" customFormat="1" ht="15.75" x14ac:dyDescent="0.25">
      <c r="B424" s="55" t="s">
        <v>140</v>
      </c>
      <c r="C424" s="55"/>
      <c r="D424" s="63">
        <f t="shared" ref="D424:M424" si="200">SUM(D425:D428)</f>
        <v>0.47499999999999998</v>
      </c>
      <c r="E424" s="63">
        <f t="shared" si="200"/>
        <v>11143.333000000001</v>
      </c>
      <c r="F424" s="65"/>
      <c r="G424" s="63">
        <f t="shared" si="200"/>
        <v>0</v>
      </c>
      <c r="H424" s="63">
        <f t="shared" si="200"/>
        <v>11143.333000000001</v>
      </c>
      <c r="I424" s="63">
        <f t="shared" si="200"/>
        <v>0</v>
      </c>
      <c r="J424" s="63">
        <f t="shared" si="200"/>
        <v>0</v>
      </c>
      <c r="K424" s="63">
        <f t="shared" si="200"/>
        <v>0</v>
      </c>
      <c r="L424" s="63">
        <f t="shared" si="200"/>
        <v>0</v>
      </c>
      <c r="M424" s="63">
        <f t="shared" si="200"/>
        <v>0</v>
      </c>
      <c r="N424" s="57">
        <f t="shared" si="138"/>
        <v>11143.333000000001</v>
      </c>
      <c r="O424" s="64"/>
    </row>
    <row r="425" spans="2:15" s="40" customFormat="1" ht="15.75" x14ac:dyDescent="0.25">
      <c r="B425" s="55" t="s">
        <v>141</v>
      </c>
      <c r="C425" s="55"/>
      <c r="D425" s="63">
        <v>0.47499999999999998</v>
      </c>
      <c r="E425" s="63"/>
      <c r="F425" s="74">
        <v>2025</v>
      </c>
      <c r="G425" s="63"/>
      <c r="H425" s="63"/>
      <c r="I425" s="63"/>
      <c r="J425" s="78"/>
      <c r="K425" s="63"/>
      <c r="L425" s="63"/>
      <c r="M425" s="63"/>
      <c r="N425" s="57">
        <f t="shared" si="138"/>
        <v>0</v>
      </c>
      <c r="O425" s="64"/>
    </row>
    <row r="426" spans="2:15" s="40" customFormat="1" ht="15.75" x14ac:dyDescent="0.25">
      <c r="B426" s="55" t="s">
        <v>51</v>
      </c>
      <c r="C426" s="55"/>
      <c r="D426" s="63"/>
      <c r="E426" s="63">
        <v>11143.333000000001</v>
      </c>
      <c r="F426" s="65"/>
      <c r="G426" s="63"/>
      <c r="H426" s="63">
        <v>11143.333000000001</v>
      </c>
      <c r="I426" s="63"/>
      <c r="J426" s="63"/>
      <c r="K426" s="63"/>
      <c r="L426" s="63"/>
      <c r="M426" s="63"/>
      <c r="N426" s="57">
        <f t="shared" si="138"/>
        <v>11143.333000000001</v>
      </c>
      <c r="O426" s="64"/>
    </row>
    <row r="427" spans="2:15" s="40" customFormat="1" ht="15.75" x14ac:dyDescent="0.25">
      <c r="B427" s="55" t="s">
        <v>142</v>
      </c>
      <c r="C427" s="55"/>
      <c r="D427" s="63"/>
      <c r="E427" s="63"/>
      <c r="F427" s="65"/>
      <c r="G427" s="63"/>
      <c r="H427" s="63"/>
      <c r="I427" s="63"/>
      <c r="J427" s="63"/>
      <c r="K427" s="63"/>
      <c r="L427" s="63"/>
      <c r="M427" s="63"/>
      <c r="N427" s="57">
        <f t="shared" si="138"/>
        <v>0</v>
      </c>
      <c r="O427" s="64"/>
    </row>
    <row r="428" spans="2:15" s="40" customFormat="1" ht="15.75" x14ac:dyDescent="0.25">
      <c r="B428" s="55" t="s">
        <v>143</v>
      </c>
      <c r="C428" s="55"/>
      <c r="D428" s="63"/>
      <c r="E428" s="63"/>
      <c r="F428" s="65"/>
      <c r="G428" s="63"/>
      <c r="H428" s="63"/>
      <c r="I428" s="63"/>
      <c r="J428" s="63"/>
      <c r="K428" s="63"/>
      <c r="L428" s="63"/>
      <c r="M428" s="63"/>
      <c r="N428" s="57">
        <f t="shared" si="138"/>
        <v>0</v>
      </c>
      <c r="O428" s="64"/>
    </row>
    <row r="429" spans="2:15" s="40" customFormat="1" ht="29.25" x14ac:dyDescent="0.25">
      <c r="B429" s="59" t="s">
        <v>221</v>
      </c>
      <c r="C429" s="60"/>
      <c r="D429" s="61">
        <f>D430</f>
        <v>0.88400000000000001</v>
      </c>
      <c r="E429" s="61">
        <f t="shared" ref="E429:M429" si="201">E430</f>
        <v>20738.329000000002</v>
      </c>
      <c r="F429" s="62">
        <f t="shared" si="201"/>
        <v>0</v>
      </c>
      <c r="G429" s="61">
        <f t="shared" si="201"/>
        <v>0</v>
      </c>
      <c r="H429" s="61">
        <f>H430</f>
        <v>20738.329000000002</v>
      </c>
      <c r="I429" s="61">
        <f t="shared" si="201"/>
        <v>0</v>
      </c>
      <c r="J429" s="61">
        <f t="shared" si="201"/>
        <v>0</v>
      </c>
      <c r="K429" s="61">
        <f t="shared" si="201"/>
        <v>0</v>
      </c>
      <c r="L429" s="61">
        <f t="shared" si="201"/>
        <v>0</v>
      </c>
      <c r="M429" s="61">
        <f t="shared" si="201"/>
        <v>0</v>
      </c>
      <c r="N429" s="57">
        <f t="shared" si="138"/>
        <v>20738.329000000002</v>
      </c>
      <c r="O429" s="64"/>
    </row>
    <row r="430" spans="2:15" s="40" customFormat="1" ht="15.75" x14ac:dyDescent="0.25">
      <c r="B430" s="55" t="s">
        <v>140</v>
      </c>
      <c r="C430" s="83"/>
      <c r="D430" s="63">
        <f t="shared" ref="D430:M430" si="202">SUM(D431:D434)</f>
        <v>0.88400000000000001</v>
      </c>
      <c r="E430" s="63">
        <f t="shared" si="202"/>
        <v>20738.329000000002</v>
      </c>
      <c r="F430" s="65"/>
      <c r="G430" s="63">
        <f t="shared" si="202"/>
        <v>0</v>
      </c>
      <c r="H430" s="63">
        <f t="shared" si="202"/>
        <v>20738.329000000002</v>
      </c>
      <c r="I430" s="63">
        <f t="shared" si="202"/>
        <v>0</v>
      </c>
      <c r="J430" s="63">
        <f t="shared" si="202"/>
        <v>0</v>
      </c>
      <c r="K430" s="63">
        <f t="shared" si="202"/>
        <v>0</v>
      </c>
      <c r="L430" s="63">
        <f t="shared" si="202"/>
        <v>0</v>
      </c>
      <c r="M430" s="63">
        <f t="shared" si="202"/>
        <v>0</v>
      </c>
      <c r="N430" s="57">
        <f t="shared" si="138"/>
        <v>20738.329000000002</v>
      </c>
      <c r="O430" s="64"/>
    </row>
    <row r="431" spans="2:15" s="40" customFormat="1" ht="15.75" x14ac:dyDescent="0.25">
      <c r="B431" s="55" t="s">
        <v>141</v>
      </c>
      <c r="C431" s="55"/>
      <c r="D431" s="80">
        <v>0.88400000000000001</v>
      </c>
      <c r="E431" s="63"/>
      <c r="F431" s="74">
        <v>2025</v>
      </c>
      <c r="G431" s="63"/>
      <c r="H431" s="63"/>
      <c r="I431" s="63"/>
      <c r="J431" s="78"/>
      <c r="K431" s="63"/>
      <c r="L431" s="63"/>
      <c r="M431" s="63"/>
      <c r="N431" s="57">
        <f t="shared" si="138"/>
        <v>0</v>
      </c>
      <c r="O431" s="64"/>
    </row>
    <row r="432" spans="2:15" s="40" customFormat="1" ht="15.75" x14ac:dyDescent="0.25">
      <c r="B432" s="55" t="s">
        <v>51</v>
      </c>
      <c r="C432" s="55"/>
      <c r="D432" s="63"/>
      <c r="E432" s="63">
        <v>20738.329000000002</v>
      </c>
      <c r="F432" s="65"/>
      <c r="G432" s="63"/>
      <c r="H432" s="63">
        <v>20738.329000000002</v>
      </c>
      <c r="I432" s="63"/>
      <c r="J432" s="63"/>
      <c r="K432" s="63"/>
      <c r="L432" s="63"/>
      <c r="M432" s="63"/>
      <c r="N432" s="57">
        <f t="shared" si="138"/>
        <v>20738.329000000002</v>
      </c>
      <c r="O432" s="64"/>
    </row>
    <row r="433" spans="2:15" s="40" customFormat="1" ht="15.75" x14ac:dyDescent="0.25">
      <c r="B433" s="55" t="s">
        <v>142</v>
      </c>
      <c r="C433" s="55"/>
      <c r="D433" s="63"/>
      <c r="E433" s="63"/>
      <c r="F433" s="65"/>
      <c r="G433" s="63"/>
      <c r="H433" s="63"/>
      <c r="I433" s="63"/>
      <c r="J433" s="63"/>
      <c r="K433" s="63"/>
      <c r="L433" s="63"/>
      <c r="M433" s="63"/>
      <c r="N433" s="57">
        <f t="shared" si="138"/>
        <v>0</v>
      </c>
      <c r="O433" s="64"/>
    </row>
    <row r="434" spans="2:15" s="40" customFormat="1" ht="15.75" x14ac:dyDescent="0.25">
      <c r="B434" s="55" t="s">
        <v>143</v>
      </c>
      <c r="C434" s="55"/>
      <c r="D434" s="63"/>
      <c r="E434" s="63"/>
      <c r="F434" s="65"/>
      <c r="G434" s="63"/>
      <c r="H434" s="63"/>
      <c r="I434" s="63"/>
      <c r="J434" s="63"/>
      <c r="K434" s="63"/>
      <c r="L434" s="63"/>
      <c r="M434" s="63"/>
      <c r="N434" s="57">
        <f t="shared" si="138"/>
        <v>0</v>
      </c>
      <c r="O434" s="64"/>
    </row>
    <row r="435" spans="2:15" s="40" customFormat="1" ht="43.5" x14ac:dyDescent="0.25">
      <c r="B435" s="59" t="s">
        <v>222</v>
      </c>
      <c r="C435" s="60"/>
      <c r="D435" s="61">
        <f>D436</f>
        <v>1.47</v>
      </c>
      <c r="E435" s="61">
        <f t="shared" ref="E435:M435" si="203">E436</f>
        <v>14000</v>
      </c>
      <c r="F435" s="62">
        <f t="shared" si="203"/>
        <v>0</v>
      </c>
      <c r="G435" s="61">
        <f t="shared" si="203"/>
        <v>0</v>
      </c>
      <c r="H435" s="61">
        <f>H436</f>
        <v>14000</v>
      </c>
      <c r="I435" s="61">
        <f t="shared" si="203"/>
        <v>0</v>
      </c>
      <c r="J435" s="61">
        <f t="shared" si="203"/>
        <v>0</v>
      </c>
      <c r="K435" s="61">
        <f t="shared" si="203"/>
        <v>0</v>
      </c>
      <c r="L435" s="61">
        <f t="shared" si="203"/>
        <v>0</v>
      </c>
      <c r="M435" s="61">
        <f t="shared" si="203"/>
        <v>0</v>
      </c>
      <c r="N435" s="57">
        <f t="shared" si="138"/>
        <v>14000</v>
      </c>
      <c r="O435" s="64"/>
    </row>
    <row r="436" spans="2:15" s="40" customFormat="1" ht="15.75" x14ac:dyDescent="0.25">
      <c r="B436" s="55" t="s">
        <v>140</v>
      </c>
      <c r="C436" s="55"/>
      <c r="D436" s="63">
        <f t="shared" ref="D436:M436" si="204">SUM(D437:D440)</f>
        <v>1.47</v>
      </c>
      <c r="E436" s="63">
        <f t="shared" si="204"/>
        <v>14000</v>
      </c>
      <c r="F436" s="65"/>
      <c r="G436" s="63">
        <f t="shared" si="204"/>
        <v>0</v>
      </c>
      <c r="H436" s="63">
        <f>SUM(H437:H440)</f>
        <v>14000</v>
      </c>
      <c r="I436" s="63">
        <f t="shared" si="204"/>
        <v>0</v>
      </c>
      <c r="J436" s="63">
        <f t="shared" si="204"/>
        <v>0</v>
      </c>
      <c r="K436" s="63">
        <f t="shared" si="204"/>
        <v>0</v>
      </c>
      <c r="L436" s="63">
        <f t="shared" si="204"/>
        <v>0</v>
      </c>
      <c r="M436" s="63">
        <f t="shared" si="204"/>
        <v>0</v>
      </c>
      <c r="N436" s="57">
        <f t="shared" si="138"/>
        <v>14000</v>
      </c>
      <c r="O436" s="64"/>
    </row>
    <row r="437" spans="2:15" s="40" customFormat="1" ht="15.75" x14ac:dyDescent="0.25">
      <c r="B437" s="55" t="s">
        <v>141</v>
      </c>
      <c r="C437" s="55"/>
      <c r="D437" s="82"/>
      <c r="E437" s="82"/>
      <c r="F437" s="74"/>
      <c r="G437" s="63"/>
      <c r="H437" s="82"/>
      <c r="I437" s="63"/>
      <c r="J437" s="78"/>
      <c r="K437" s="63"/>
      <c r="L437" s="63"/>
      <c r="M437" s="63"/>
      <c r="N437" s="57">
        <f t="shared" si="138"/>
        <v>0</v>
      </c>
      <c r="O437" s="64"/>
    </row>
    <row r="438" spans="2:15" s="40" customFormat="1" ht="15.75" x14ac:dyDescent="0.25">
      <c r="B438" s="55" t="s">
        <v>51</v>
      </c>
      <c r="C438" s="55"/>
      <c r="D438" s="82">
        <v>1.47</v>
      </c>
      <c r="E438" s="82">
        <v>14000</v>
      </c>
      <c r="F438" s="74">
        <v>2025</v>
      </c>
      <c r="G438" s="63"/>
      <c r="H438" s="82">
        <v>14000</v>
      </c>
      <c r="I438" s="63"/>
      <c r="J438" s="63"/>
      <c r="K438" s="63"/>
      <c r="L438" s="63"/>
      <c r="M438" s="63"/>
      <c r="N438" s="57">
        <f t="shared" si="138"/>
        <v>14000</v>
      </c>
      <c r="O438" s="64"/>
    </row>
    <row r="439" spans="2:15" s="40" customFormat="1" ht="15.75" x14ac:dyDescent="0.25">
      <c r="B439" s="55" t="s">
        <v>142</v>
      </c>
      <c r="C439" s="55"/>
      <c r="D439" s="63"/>
      <c r="E439" s="63"/>
      <c r="F439" s="65"/>
      <c r="G439" s="63"/>
      <c r="H439" s="63"/>
      <c r="I439" s="63"/>
      <c r="J439" s="63"/>
      <c r="K439" s="63"/>
      <c r="L439" s="63"/>
      <c r="M439" s="63"/>
      <c r="N439" s="57">
        <f t="shared" si="138"/>
        <v>0</v>
      </c>
      <c r="O439" s="64"/>
    </row>
    <row r="440" spans="2:15" s="40" customFormat="1" ht="15.75" x14ac:dyDescent="0.25">
      <c r="B440" s="55" t="s">
        <v>143</v>
      </c>
      <c r="C440" s="55"/>
      <c r="D440" s="63"/>
      <c r="E440" s="63"/>
      <c r="F440" s="65"/>
      <c r="G440" s="63"/>
      <c r="H440" s="63"/>
      <c r="I440" s="63"/>
      <c r="J440" s="63"/>
      <c r="K440" s="63"/>
      <c r="L440" s="63"/>
      <c r="M440" s="63"/>
      <c r="N440" s="57">
        <f t="shared" si="138"/>
        <v>0</v>
      </c>
      <c r="O440" s="64"/>
    </row>
    <row r="441" spans="2:15" s="40" customFormat="1" ht="29.25" x14ac:dyDescent="0.25">
      <c r="B441" s="59" t="s">
        <v>223</v>
      </c>
      <c r="C441" s="60"/>
      <c r="D441" s="61">
        <f>D442</f>
        <v>1.21</v>
      </c>
      <c r="E441" s="61">
        <f t="shared" ref="E441:M441" si="205">E442</f>
        <v>12000</v>
      </c>
      <c r="F441" s="62">
        <f t="shared" si="205"/>
        <v>0</v>
      </c>
      <c r="G441" s="61">
        <f t="shared" si="205"/>
        <v>0</v>
      </c>
      <c r="H441" s="61">
        <f t="shared" si="205"/>
        <v>12000</v>
      </c>
      <c r="I441" s="61">
        <f t="shared" si="205"/>
        <v>0</v>
      </c>
      <c r="J441" s="61">
        <f t="shared" si="205"/>
        <v>0</v>
      </c>
      <c r="K441" s="61">
        <f t="shared" si="205"/>
        <v>0</v>
      </c>
      <c r="L441" s="61">
        <f t="shared" si="205"/>
        <v>0</v>
      </c>
      <c r="M441" s="61">
        <f t="shared" si="205"/>
        <v>0</v>
      </c>
      <c r="N441" s="57">
        <f t="shared" si="138"/>
        <v>12000</v>
      </c>
      <c r="O441" s="64"/>
    </row>
    <row r="442" spans="2:15" s="40" customFormat="1" ht="15.75" x14ac:dyDescent="0.25">
      <c r="B442" s="55" t="s">
        <v>140</v>
      </c>
      <c r="C442" s="55"/>
      <c r="D442" s="63">
        <f t="shared" ref="D442:M442" si="206">SUM(D443:D446)</f>
        <v>1.21</v>
      </c>
      <c r="E442" s="63">
        <f t="shared" si="206"/>
        <v>12000</v>
      </c>
      <c r="F442" s="65"/>
      <c r="G442" s="63">
        <f t="shared" si="206"/>
        <v>0</v>
      </c>
      <c r="H442" s="63">
        <f t="shared" si="206"/>
        <v>12000</v>
      </c>
      <c r="I442" s="63">
        <f t="shared" si="206"/>
        <v>0</v>
      </c>
      <c r="J442" s="63">
        <f t="shared" si="206"/>
        <v>0</v>
      </c>
      <c r="K442" s="63">
        <f t="shared" si="206"/>
        <v>0</v>
      </c>
      <c r="L442" s="63">
        <f t="shared" si="206"/>
        <v>0</v>
      </c>
      <c r="M442" s="63">
        <f t="shared" si="206"/>
        <v>0</v>
      </c>
      <c r="N442" s="57">
        <f t="shared" si="138"/>
        <v>12000</v>
      </c>
      <c r="O442" s="64"/>
    </row>
    <row r="443" spans="2:15" s="40" customFormat="1" ht="15.75" x14ac:dyDescent="0.25">
      <c r="B443" s="55" t="s">
        <v>141</v>
      </c>
      <c r="C443" s="55"/>
      <c r="D443" s="82"/>
      <c r="E443" s="82"/>
      <c r="F443" s="74"/>
      <c r="G443" s="63"/>
      <c r="H443" s="82"/>
      <c r="I443" s="63"/>
      <c r="J443" s="78"/>
      <c r="K443" s="63"/>
      <c r="L443" s="63"/>
      <c r="M443" s="63"/>
      <c r="N443" s="57">
        <f t="shared" si="138"/>
        <v>0</v>
      </c>
      <c r="O443" s="64"/>
    </row>
    <row r="444" spans="2:15" s="40" customFormat="1" ht="15.75" x14ac:dyDescent="0.25">
      <c r="B444" s="55" t="s">
        <v>51</v>
      </c>
      <c r="C444" s="55"/>
      <c r="D444" s="82">
        <v>1.21</v>
      </c>
      <c r="E444" s="82">
        <v>12000</v>
      </c>
      <c r="F444" s="74">
        <v>2025</v>
      </c>
      <c r="G444" s="63"/>
      <c r="H444" s="82">
        <v>12000</v>
      </c>
      <c r="I444" s="63"/>
      <c r="J444" s="63"/>
      <c r="K444" s="63"/>
      <c r="L444" s="63"/>
      <c r="M444" s="63"/>
      <c r="N444" s="57">
        <f t="shared" si="138"/>
        <v>12000</v>
      </c>
      <c r="O444" s="64"/>
    </row>
    <row r="445" spans="2:15" s="40" customFormat="1" ht="15.75" x14ac:dyDescent="0.25">
      <c r="B445" s="55" t="s">
        <v>142</v>
      </c>
      <c r="C445" s="55"/>
      <c r="D445" s="63"/>
      <c r="E445" s="63"/>
      <c r="F445" s="65"/>
      <c r="G445" s="63"/>
      <c r="H445" s="63"/>
      <c r="I445" s="63"/>
      <c r="J445" s="63"/>
      <c r="K445" s="63"/>
      <c r="L445" s="63"/>
      <c r="M445" s="63"/>
      <c r="N445" s="57">
        <f t="shared" si="138"/>
        <v>0</v>
      </c>
      <c r="O445" s="64"/>
    </row>
    <row r="446" spans="2:15" s="40" customFormat="1" ht="15.75" x14ac:dyDescent="0.25">
      <c r="B446" s="55" t="s">
        <v>143</v>
      </c>
      <c r="C446" s="55"/>
      <c r="D446" s="63"/>
      <c r="E446" s="63"/>
      <c r="F446" s="65"/>
      <c r="G446" s="63"/>
      <c r="H446" s="63"/>
      <c r="I446" s="63"/>
      <c r="J446" s="63"/>
      <c r="K446" s="63"/>
      <c r="L446" s="63"/>
      <c r="M446" s="63"/>
      <c r="N446" s="57">
        <f t="shared" si="138"/>
        <v>0</v>
      </c>
      <c r="O446" s="64"/>
    </row>
    <row r="447" spans="2:15" s="40" customFormat="1" ht="35.25" customHeight="1" x14ac:dyDescent="0.25">
      <c r="B447" s="59" t="s">
        <v>224</v>
      </c>
      <c r="C447" s="60"/>
      <c r="D447" s="61">
        <f>D448</f>
        <v>22.1</v>
      </c>
      <c r="E447" s="61">
        <f t="shared" ref="E447:M447" si="207">E448</f>
        <v>59992.324999999997</v>
      </c>
      <c r="F447" s="62">
        <f t="shared" si="207"/>
        <v>0</v>
      </c>
      <c r="G447" s="61">
        <f t="shared" si="207"/>
        <v>0</v>
      </c>
      <c r="H447" s="61">
        <f>H448</f>
        <v>29992.324799999999</v>
      </c>
      <c r="I447" s="61">
        <f t="shared" si="207"/>
        <v>30000</v>
      </c>
      <c r="J447" s="61">
        <f t="shared" si="207"/>
        <v>0</v>
      </c>
      <c r="K447" s="61">
        <f t="shared" si="207"/>
        <v>0</v>
      </c>
      <c r="L447" s="61">
        <f t="shared" si="207"/>
        <v>0</v>
      </c>
      <c r="M447" s="61">
        <f t="shared" si="207"/>
        <v>0</v>
      </c>
      <c r="N447" s="57">
        <f t="shared" si="138"/>
        <v>59992.324800000002</v>
      </c>
      <c r="O447" s="64"/>
    </row>
    <row r="448" spans="2:15" s="40" customFormat="1" ht="15.75" x14ac:dyDescent="0.25">
      <c r="B448" s="55" t="s">
        <v>140</v>
      </c>
      <c r="C448" s="55"/>
      <c r="D448" s="63">
        <f t="shared" ref="D448:M448" si="208">SUM(D449:D452)</f>
        <v>22.1</v>
      </c>
      <c r="E448" s="63">
        <f t="shared" si="208"/>
        <v>59992.324999999997</v>
      </c>
      <c r="F448" s="65"/>
      <c r="G448" s="63">
        <f t="shared" si="208"/>
        <v>0</v>
      </c>
      <c r="H448" s="63">
        <f>SUM(H449:H452)</f>
        <v>29992.324799999999</v>
      </c>
      <c r="I448" s="63">
        <f t="shared" si="208"/>
        <v>30000</v>
      </c>
      <c r="J448" s="63">
        <f t="shared" si="208"/>
        <v>0</v>
      </c>
      <c r="K448" s="63">
        <f t="shared" si="208"/>
        <v>0</v>
      </c>
      <c r="L448" s="63">
        <f t="shared" si="208"/>
        <v>0</v>
      </c>
      <c r="M448" s="63">
        <f t="shared" si="208"/>
        <v>0</v>
      </c>
      <c r="N448" s="57">
        <f t="shared" si="138"/>
        <v>59992.324800000002</v>
      </c>
      <c r="O448" s="64"/>
    </row>
    <row r="449" spans="2:15" s="40" customFormat="1" ht="15.75" x14ac:dyDescent="0.25">
      <c r="B449" s="55" t="s">
        <v>141</v>
      </c>
      <c r="C449" s="55"/>
      <c r="D449" s="80"/>
      <c r="E449" s="63"/>
      <c r="F449" s="74"/>
      <c r="G449" s="63"/>
      <c r="H449" s="84"/>
      <c r="I449" s="175"/>
      <c r="J449" s="78"/>
      <c r="K449" s="63"/>
      <c r="L449" s="63"/>
      <c r="M449" s="63"/>
      <c r="N449" s="57">
        <f t="shared" si="138"/>
        <v>0</v>
      </c>
      <c r="O449" s="64"/>
    </row>
    <row r="450" spans="2:15" s="40" customFormat="1" ht="15.75" x14ac:dyDescent="0.25">
      <c r="B450" s="55" t="s">
        <v>51</v>
      </c>
      <c r="C450" s="55"/>
      <c r="D450" s="80">
        <v>22.1</v>
      </c>
      <c r="E450" s="63">
        <v>59992.324999999997</v>
      </c>
      <c r="F450" s="74">
        <v>2026</v>
      </c>
      <c r="G450" s="63"/>
      <c r="H450" s="84">
        <v>29992.324799999999</v>
      </c>
      <c r="I450" s="175">
        <v>30000</v>
      </c>
      <c r="J450" s="63"/>
      <c r="K450" s="63"/>
      <c r="L450" s="63"/>
      <c r="M450" s="63"/>
      <c r="N450" s="57">
        <f t="shared" si="138"/>
        <v>59992.324800000002</v>
      </c>
      <c r="O450" s="64"/>
    </row>
    <row r="451" spans="2:15" s="40" customFormat="1" ht="15.75" x14ac:dyDescent="0.25">
      <c r="B451" s="55" t="s">
        <v>142</v>
      </c>
      <c r="C451" s="55"/>
      <c r="D451" s="63"/>
      <c r="E451" s="63"/>
      <c r="F451" s="65"/>
      <c r="G451" s="63"/>
      <c r="H451" s="63"/>
      <c r="I451" s="63"/>
      <c r="J451" s="63"/>
      <c r="K451" s="63"/>
      <c r="L451" s="63"/>
      <c r="M451" s="63"/>
      <c r="N451" s="57">
        <f t="shared" si="138"/>
        <v>0</v>
      </c>
      <c r="O451" s="64"/>
    </row>
    <row r="452" spans="2:15" s="40" customFormat="1" ht="15.75" x14ac:dyDescent="0.25">
      <c r="B452" s="55" t="s">
        <v>143</v>
      </c>
      <c r="C452" s="55"/>
      <c r="D452" s="63"/>
      <c r="E452" s="63"/>
      <c r="F452" s="65"/>
      <c r="G452" s="63"/>
      <c r="H452" s="63"/>
      <c r="I452" s="63"/>
      <c r="J452" s="63"/>
      <c r="K452" s="63"/>
      <c r="L452" s="63"/>
      <c r="M452" s="63"/>
      <c r="N452" s="57">
        <f t="shared" si="138"/>
        <v>0</v>
      </c>
      <c r="O452" s="64"/>
    </row>
    <row r="453" spans="2:15" s="40" customFormat="1" ht="35.25" customHeight="1" x14ac:dyDescent="0.25">
      <c r="B453" s="59" t="s">
        <v>225</v>
      </c>
      <c r="C453" s="60"/>
      <c r="D453" s="61">
        <f>D454</f>
        <v>15</v>
      </c>
      <c r="E453" s="61">
        <f t="shared" ref="E453:M453" si="209">E454</f>
        <v>150000</v>
      </c>
      <c r="F453" s="62">
        <f t="shared" si="209"/>
        <v>0</v>
      </c>
      <c r="G453" s="61">
        <f t="shared" si="209"/>
        <v>0</v>
      </c>
      <c r="H453" s="61">
        <f t="shared" si="209"/>
        <v>75000</v>
      </c>
      <c r="I453" s="61">
        <f t="shared" si="209"/>
        <v>75000</v>
      </c>
      <c r="J453" s="61">
        <f t="shared" si="209"/>
        <v>0</v>
      </c>
      <c r="K453" s="61">
        <f t="shared" si="209"/>
        <v>0</v>
      </c>
      <c r="L453" s="61">
        <f t="shared" si="209"/>
        <v>0</v>
      </c>
      <c r="M453" s="61">
        <f t="shared" si="209"/>
        <v>0</v>
      </c>
      <c r="N453" s="57">
        <f t="shared" si="138"/>
        <v>150000</v>
      </c>
      <c r="O453" s="64"/>
    </row>
    <row r="454" spans="2:15" s="40" customFormat="1" ht="15.75" x14ac:dyDescent="0.25">
      <c r="B454" s="55" t="s">
        <v>140</v>
      </c>
      <c r="C454" s="55"/>
      <c r="D454" s="63">
        <f t="shared" ref="D454:M454" si="210">SUM(D455:D458)</f>
        <v>15</v>
      </c>
      <c r="E454" s="63">
        <f t="shared" si="210"/>
        <v>150000</v>
      </c>
      <c r="F454" s="65"/>
      <c r="G454" s="63">
        <f t="shared" si="210"/>
        <v>0</v>
      </c>
      <c r="H454" s="63">
        <f t="shared" si="210"/>
        <v>75000</v>
      </c>
      <c r="I454" s="63">
        <f t="shared" si="210"/>
        <v>75000</v>
      </c>
      <c r="J454" s="63">
        <f t="shared" si="210"/>
        <v>0</v>
      </c>
      <c r="K454" s="63">
        <f t="shared" si="210"/>
        <v>0</v>
      </c>
      <c r="L454" s="63">
        <f t="shared" si="210"/>
        <v>0</v>
      </c>
      <c r="M454" s="63">
        <f t="shared" si="210"/>
        <v>0</v>
      </c>
      <c r="N454" s="57">
        <f t="shared" si="138"/>
        <v>150000</v>
      </c>
      <c r="O454" s="58"/>
    </row>
    <row r="455" spans="2:15" s="40" customFormat="1" ht="15.75" x14ac:dyDescent="0.25">
      <c r="B455" s="55" t="s">
        <v>141</v>
      </c>
      <c r="C455" s="55"/>
      <c r="D455" s="82"/>
      <c r="E455" s="80"/>
      <c r="F455" s="74"/>
      <c r="G455" s="63"/>
      <c r="H455" s="63"/>
      <c r="I455" s="63"/>
      <c r="J455" s="78"/>
      <c r="K455" s="63"/>
      <c r="L455" s="63"/>
      <c r="M455" s="63"/>
      <c r="N455" s="57">
        <f t="shared" si="138"/>
        <v>0</v>
      </c>
      <c r="O455" s="58"/>
    </row>
    <row r="456" spans="2:15" s="40" customFormat="1" ht="15.75" x14ac:dyDescent="0.25">
      <c r="B456" s="55" t="s">
        <v>51</v>
      </c>
      <c r="C456" s="55"/>
      <c r="D456" s="82">
        <v>15</v>
      </c>
      <c r="E456" s="80">
        <v>150000</v>
      </c>
      <c r="F456" s="74">
        <v>2026</v>
      </c>
      <c r="G456" s="63"/>
      <c r="H456" s="63">
        <v>75000</v>
      </c>
      <c r="I456" s="63">
        <v>75000</v>
      </c>
      <c r="J456" s="63"/>
      <c r="K456" s="63"/>
      <c r="L456" s="63"/>
      <c r="M456" s="63"/>
      <c r="N456" s="57">
        <f t="shared" si="138"/>
        <v>150000</v>
      </c>
      <c r="O456" s="58"/>
    </row>
    <row r="457" spans="2:15" s="40" customFormat="1" ht="15.75" x14ac:dyDescent="0.25">
      <c r="B457" s="55" t="s">
        <v>142</v>
      </c>
      <c r="C457" s="55"/>
      <c r="D457" s="63"/>
      <c r="E457" s="63"/>
      <c r="F457" s="65"/>
      <c r="G457" s="63"/>
      <c r="H457" s="63"/>
      <c r="I457" s="63"/>
      <c r="J457" s="63"/>
      <c r="K457" s="63"/>
      <c r="L457" s="63"/>
      <c r="M457" s="63"/>
      <c r="N457" s="57">
        <f t="shared" si="138"/>
        <v>0</v>
      </c>
      <c r="O457" s="58"/>
    </row>
    <row r="458" spans="2:15" s="40" customFormat="1" ht="15.75" x14ac:dyDescent="0.25">
      <c r="B458" s="55" t="s">
        <v>143</v>
      </c>
      <c r="C458" s="55"/>
      <c r="D458" s="63"/>
      <c r="E458" s="63"/>
      <c r="F458" s="65"/>
      <c r="G458" s="63"/>
      <c r="H458" s="63"/>
      <c r="I458" s="63"/>
      <c r="J458" s="63"/>
      <c r="K458" s="63"/>
      <c r="L458" s="63"/>
      <c r="M458" s="63"/>
      <c r="N458" s="57">
        <f t="shared" si="138"/>
        <v>0</v>
      </c>
      <c r="O458" s="58"/>
    </row>
    <row r="459" spans="2:15" s="40" customFormat="1" ht="29.25" x14ac:dyDescent="0.25">
      <c r="B459" s="59" t="s">
        <v>226</v>
      </c>
      <c r="C459" s="60"/>
      <c r="D459" s="61">
        <f>D460</f>
        <v>0.49399999999999999</v>
      </c>
      <c r="E459" s="61">
        <f t="shared" ref="E459:M459" si="211">E460</f>
        <v>36495.07</v>
      </c>
      <c r="F459" s="62">
        <f t="shared" si="211"/>
        <v>0</v>
      </c>
      <c r="G459" s="61">
        <f t="shared" si="211"/>
        <v>0</v>
      </c>
      <c r="H459" s="61">
        <f t="shared" si="211"/>
        <v>0</v>
      </c>
      <c r="I459" s="61">
        <f t="shared" si="211"/>
        <v>36495.07</v>
      </c>
      <c r="J459" s="61">
        <f t="shared" si="211"/>
        <v>0</v>
      </c>
      <c r="K459" s="61">
        <f t="shared" si="211"/>
        <v>0</v>
      </c>
      <c r="L459" s="61">
        <f t="shared" si="211"/>
        <v>0</v>
      </c>
      <c r="M459" s="61">
        <f t="shared" si="211"/>
        <v>0</v>
      </c>
      <c r="N459" s="57">
        <f t="shared" si="138"/>
        <v>36495.07</v>
      </c>
      <c r="O459" s="58"/>
    </row>
    <row r="460" spans="2:15" s="40" customFormat="1" ht="15.75" x14ac:dyDescent="0.25">
      <c r="B460" s="55" t="s">
        <v>140</v>
      </c>
      <c r="C460" s="55"/>
      <c r="D460" s="63">
        <f t="shared" ref="D460:M460" si="212">SUM(D461:D464)</f>
        <v>0.49399999999999999</v>
      </c>
      <c r="E460" s="63">
        <f t="shared" si="212"/>
        <v>36495.07</v>
      </c>
      <c r="F460" s="65"/>
      <c r="G460" s="63">
        <f t="shared" si="212"/>
        <v>0</v>
      </c>
      <c r="H460" s="63">
        <f t="shared" si="212"/>
        <v>0</v>
      </c>
      <c r="I460" s="63">
        <f t="shared" si="212"/>
        <v>36495.07</v>
      </c>
      <c r="J460" s="63">
        <f t="shared" si="212"/>
        <v>0</v>
      </c>
      <c r="K460" s="63">
        <f t="shared" si="212"/>
        <v>0</v>
      </c>
      <c r="L460" s="63">
        <f t="shared" si="212"/>
        <v>0</v>
      </c>
      <c r="M460" s="63">
        <f t="shared" si="212"/>
        <v>0</v>
      </c>
      <c r="N460" s="57">
        <f t="shared" si="138"/>
        <v>36495.07</v>
      </c>
      <c r="O460" s="58"/>
    </row>
    <row r="461" spans="2:15" s="40" customFormat="1" ht="15.75" x14ac:dyDescent="0.25">
      <c r="B461" s="55" t="s">
        <v>141</v>
      </c>
      <c r="C461" s="55"/>
      <c r="D461" s="63">
        <v>0.49399999999999999</v>
      </c>
      <c r="E461" s="63"/>
      <c r="F461" s="74">
        <v>2026</v>
      </c>
      <c r="G461" s="63"/>
      <c r="H461" s="82"/>
      <c r="I461" s="63"/>
      <c r="J461" s="78"/>
      <c r="K461" s="63"/>
      <c r="L461" s="63"/>
      <c r="M461" s="63"/>
      <c r="N461" s="57">
        <f t="shared" si="138"/>
        <v>0</v>
      </c>
      <c r="O461" s="58"/>
    </row>
    <row r="462" spans="2:15" s="40" customFormat="1" ht="15.75" x14ac:dyDescent="0.25">
      <c r="B462" s="55" t="s">
        <v>51</v>
      </c>
      <c r="C462" s="55"/>
      <c r="D462" s="63"/>
      <c r="E462" s="63">
        <v>36495.07</v>
      </c>
      <c r="F462" s="65"/>
      <c r="G462" s="63"/>
      <c r="H462" s="63"/>
      <c r="I462" s="63">
        <v>36495.07</v>
      </c>
      <c r="J462" s="63"/>
      <c r="K462" s="63"/>
      <c r="L462" s="63"/>
      <c r="M462" s="63"/>
      <c r="N462" s="57">
        <f t="shared" si="138"/>
        <v>36495.07</v>
      </c>
      <c r="O462" s="58"/>
    </row>
    <row r="463" spans="2:15" s="40" customFormat="1" ht="15.75" x14ac:dyDescent="0.25">
      <c r="B463" s="55" t="s">
        <v>142</v>
      </c>
      <c r="C463" s="55"/>
      <c r="D463" s="63"/>
      <c r="E463" s="63"/>
      <c r="F463" s="65"/>
      <c r="G463" s="63"/>
      <c r="H463" s="63"/>
      <c r="I463" s="63"/>
      <c r="J463" s="63"/>
      <c r="K463" s="63"/>
      <c r="L463" s="63"/>
      <c r="M463" s="63"/>
      <c r="N463" s="57">
        <f t="shared" si="138"/>
        <v>0</v>
      </c>
      <c r="O463" s="58"/>
    </row>
    <row r="464" spans="2:15" s="40" customFormat="1" ht="15.75" x14ac:dyDescent="0.25">
      <c r="B464" s="55" t="s">
        <v>143</v>
      </c>
      <c r="C464" s="55"/>
      <c r="D464" s="63"/>
      <c r="E464" s="63"/>
      <c r="F464" s="65"/>
      <c r="G464" s="63"/>
      <c r="H464" s="63"/>
      <c r="I464" s="63"/>
      <c r="J464" s="63"/>
      <c r="K464" s="63"/>
      <c r="L464" s="63"/>
      <c r="M464" s="63"/>
      <c r="N464" s="57">
        <f t="shared" si="138"/>
        <v>0</v>
      </c>
      <c r="O464" s="58"/>
    </row>
    <row r="465" spans="2:15" s="40" customFormat="1" ht="29.25" x14ac:dyDescent="0.25">
      <c r="B465" s="59" t="s">
        <v>227</v>
      </c>
      <c r="C465" s="60"/>
      <c r="D465" s="61">
        <f>D466</f>
        <v>0.9</v>
      </c>
      <c r="E465" s="61">
        <f t="shared" ref="E465:M465" si="213">E466</f>
        <v>9000</v>
      </c>
      <c r="F465" s="62">
        <f t="shared" si="213"/>
        <v>0</v>
      </c>
      <c r="G465" s="61">
        <f t="shared" si="213"/>
        <v>0</v>
      </c>
      <c r="H465" s="61">
        <f t="shared" si="213"/>
        <v>0</v>
      </c>
      <c r="I465" s="61">
        <f t="shared" si="213"/>
        <v>9000</v>
      </c>
      <c r="J465" s="61">
        <f t="shared" si="213"/>
        <v>0</v>
      </c>
      <c r="K465" s="61">
        <f t="shared" si="213"/>
        <v>0</v>
      </c>
      <c r="L465" s="61">
        <f t="shared" si="213"/>
        <v>0</v>
      </c>
      <c r="M465" s="61">
        <f t="shared" si="213"/>
        <v>0</v>
      </c>
      <c r="N465" s="57">
        <f t="shared" si="138"/>
        <v>9000</v>
      </c>
      <c r="O465" s="58"/>
    </row>
    <row r="466" spans="2:15" s="40" customFormat="1" ht="15.75" x14ac:dyDescent="0.25">
      <c r="B466" s="55" t="s">
        <v>140</v>
      </c>
      <c r="C466" s="55"/>
      <c r="D466" s="63">
        <f t="shared" ref="D466:M466" si="214">SUM(D467:D470)</f>
        <v>0.9</v>
      </c>
      <c r="E466" s="63">
        <f t="shared" si="214"/>
        <v>9000</v>
      </c>
      <c r="F466" s="65"/>
      <c r="G466" s="63">
        <f t="shared" si="214"/>
        <v>0</v>
      </c>
      <c r="H466" s="63">
        <f t="shared" si="214"/>
        <v>0</v>
      </c>
      <c r="I466" s="63">
        <f t="shared" si="214"/>
        <v>9000</v>
      </c>
      <c r="J466" s="63">
        <f t="shared" si="214"/>
        <v>0</v>
      </c>
      <c r="K466" s="63">
        <f t="shared" si="214"/>
        <v>0</v>
      </c>
      <c r="L466" s="63">
        <f t="shared" si="214"/>
        <v>0</v>
      </c>
      <c r="M466" s="63">
        <f t="shared" si="214"/>
        <v>0</v>
      </c>
      <c r="N466" s="57">
        <f t="shared" si="138"/>
        <v>9000</v>
      </c>
      <c r="O466" s="58"/>
    </row>
    <row r="467" spans="2:15" s="40" customFormat="1" ht="15.75" x14ac:dyDescent="0.25">
      <c r="B467" s="55" t="s">
        <v>141</v>
      </c>
      <c r="C467" s="55"/>
      <c r="D467" s="82"/>
      <c r="E467" s="63"/>
      <c r="F467" s="74"/>
      <c r="G467" s="63"/>
      <c r="H467" s="82"/>
      <c r="I467" s="82"/>
      <c r="J467" s="78"/>
      <c r="K467" s="63"/>
      <c r="L467" s="63"/>
      <c r="M467" s="63"/>
      <c r="N467" s="57">
        <f t="shared" si="138"/>
        <v>0</v>
      </c>
      <c r="O467" s="58"/>
    </row>
    <row r="468" spans="2:15" s="40" customFormat="1" ht="15.75" x14ac:dyDescent="0.25">
      <c r="B468" s="55" t="s">
        <v>51</v>
      </c>
      <c r="C468" s="55"/>
      <c r="D468" s="82">
        <v>0.9</v>
      </c>
      <c r="E468" s="63">
        <v>9000</v>
      </c>
      <c r="F468" s="74">
        <v>2026</v>
      </c>
      <c r="G468" s="63"/>
      <c r="H468" s="82"/>
      <c r="I468" s="82">
        <v>9000</v>
      </c>
      <c r="J468" s="63"/>
      <c r="K468" s="63"/>
      <c r="L468" s="63"/>
      <c r="M468" s="63"/>
      <c r="N468" s="57">
        <f t="shared" si="138"/>
        <v>9000</v>
      </c>
      <c r="O468" s="58"/>
    </row>
    <row r="469" spans="2:15" s="40" customFormat="1" ht="15.75" x14ac:dyDescent="0.25">
      <c r="B469" s="55" t="s">
        <v>142</v>
      </c>
      <c r="C469" s="55"/>
      <c r="D469" s="63"/>
      <c r="E469" s="63"/>
      <c r="F469" s="65"/>
      <c r="G469" s="63"/>
      <c r="H469" s="63"/>
      <c r="I469" s="63"/>
      <c r="J469" s="63"/>
      <c r="K469" s="63"/>
      <c r="L469" s="63"/>
      <c r="M469" s="63"/>
      <c r="N469" s="57">
        <f t="shared" si="138"/>
        <v>0</v>
      </c>
      <c r="O469" s="58"/>
    </row>
    <row r="470" spans="2:15" s="40" customFormat="1" ht="15.75" x14ac:dyDescent="0.25">
      <c r="B470" s="55" t="s">
        <v>143</v>
      </c>
      <c r="C470" s="55"/>
      <c r="D470" s="63"/>
      <c r="E470" s="63"/>
      <c r="F470" s="65"/>
      <c r="G470" s="63"/>
      <c r="H470" s="63"/>
      <c r="I470" s="63"/>
      <c r="J470" s="63"/>
      <c r="K470" s="63"/>
      <c r="L470" s="63"/>
      <c r="M470" s="63"/>
      <c r="N470" s="57">
        <f t="shared" si="138"/>
        <v>0</v>
      </c>
      <c r="O470" s="58"/>
    </row>
    <row r="471" spans="2:15" s="40" customFormat="1" ht="29.25" x14ac:dyDescent="0.25">
      <c r="B471" s="59" t="s">
        <v>228</v>
      </c>
      <c r="C471" s="60"/>
      <c r="D471" s="61">
        <f>D472</f>
        <v>0.4</v>
      </c>
      <c r="E471" s="61">
        <f t="shared" ref="E471:M471" si="215">E472</f>
        <v>4000</v>
      </c>
      <c r="F471" s="62">
        <f t="shared" si="215"/>
        <v>0</v>
      </c>
      <c r="G471" s="61">
        <f t="shared" si="215"/>
        <v>0</v>
      </c>
      <c r="H471" s="61">
        <f t="shared" si="215"/>
        <v>0</v>
      </c>
      <c r="I471" s="61">
        <f t="shared" si="215"/>
        <v>4000</v>
      </c>
      <c r="J471" s="61">
        <f>J472</f>
        <v>0</v>
      </c>
      <c r="K471" s="61">
        <f t="shared" si="215"/>
        <v>0</v>
      </c>
      <c r="L471" s="61">
        <f t="shared" si="215"/>
        <v>0</v>
      </c>
      <c r="M471" s="61">
        <f t="shared" si="215"/>
        <v>0</v>
      </c>
      <c r="N471" s="57">
        <f t="shared" si="138"/>
        <v>4000</v>
      </c>
      <c r="O471" s="58"/>
    </row>
    <row r="472" spans="2:15" s="40" customFormat="1" ht="15.75" x14ac:dyDescent="0.25">
      <c r="B472" s="55" t="s">
        <v>140</v>
      </c>
      <c r="C472" s="55"/>
      <c r="D472" s="63">
        <f t="shared" ref="D472:M472" si="216">SUM(D473:D476)</f>
        <v>0.4</v>
      </c>
      <c r="E472" s="63">
        <f t="shared" si="216"/>
        <v>4000</v>
      </c>
      <c r="F472" s="65"/>
      <c r="G472" s="63">
        <f t="shared" si="216"/>
        <v>0</v>
      </c>
      <c r="H472" s="63">
        <f t="shared" si="216"/>
        <v>0</v>
      </c>
      <c r="I472" s="63">
        <f t="shared" si="216"/>
        <v>4000</v>
      </c>
      <c r="J472" s="63">
        <f t="shared" si="216"/>
        <v>0</v>
      </c>
      <c r="K472" s="63">
        <f t="shared" si="216"/>
        <v>0</v>
      </c>
      <c r="L472" s="63">
        <f t="shared" si="216"/>
        <v>0</v>
      </c>
      <c r="M472" s="63">
        <f t="shared" si="216"/>
        <v>0</v>
      </c>
      <c r="N472" s="57">
        <f t="shared" si="138"/>
        <v>4000</v>
      </c>
      <c r="O472" s="58"/>
    </row>
    <row r="473" spans="2:15" s="40" customFormat="1" ht="15.75" x14ac:dyDescent="0.25">
      <c r="B473" s="55" t="s">
        <v>141</v>
      </c>
      <c r="C473" s="55"/>
      <c r="D473" s="82"/>
      <c r="E473" s="82"/>
      <c r="F473" s="74"/>
      <c r="G473" s="63"/>
      <c r="H473" s="82"/>
      <c r="I473" s="82"/>
      <c r="J473" s="78"/>
      <c r="K473" s="63"/>
      <c r="L473" s="63"/>
      <c r="M473" s="63"/>
      <c r="N473" s="57">
        <f t="shared" si="138"/>
        <v>0</v>
      </c>
      <c r="O473" s="58"/>
    </row>
    <row r="474" spans="2:15" s="40" customFormat="1" ht="15.75" x14ac:dyDescent="0.25">
      <c r="B474" s="55" t="s">
        <v>51</v>
      </c>
      <c r="C474" s="55"/>
      <c r="D474" s="82">
        <v>0.4</v>
      </c>
      <c r="E474" s="82">
        <v>4000</v>
      </c>
      <c r="F474" s="74">
        <v>2026</v>
      </c>
      <c r="G474" s="63"/>
      <c r="H474" s="82"/>
      <c r="I474" s="82">
        <v>4000</v>
      </c>
      <c r="J474" s="63"/>
      <c r="K474" s="63"/>
      <c r="L474" s="63"/>
      <c r="M474" s="63"/>
      <c r="N474" s="57">
        <f t="shared" si="138"/>
        <v>4000</v>
      </c>
      <c r="O474" s="58"/>
    </row>
    <row r="475" spans="2:15" s="40" customFormat="1" ht="15.75" x14ac:dyDescent="0.25">
      <c r="B475" s="55" t="s">
        <v>142</v>
      </c>
      <c r="C475" s="55"/>
      <c r="D475" s="63"/>
      <c r="E475" s="63"/>
      <c r="F475" s="65"/>
      <c r="G475" s="63"/>
      <c r="H475" s="63"/>
      <c r="I475" s="63"/>
      <c r="J475" s="63"/>
      <c r="K475" s="63"/>
      <c r="L475" s="63"/>
      <c r="M475" s="63"/>
      <c r="N475" s="57">
        <f t="shared" si="138"/>
        <v>0</v>
      </c>
      <c r="O475" s="58"/>
    </row>
    <row r="476" spans="2:15" s="40" customFormat="1" ht="15.75" x14ac:dyDescent="0.25">
      <c r="B476" s="55" t="s">
        <v>143</v>
      </c>
      <c r="C476" s="55"/>
      <c r="D476" s="63"/>
      <c r="E476" s="63"/>
      <c r="F476" s="65"/>
      <c r="G476" s="63"/>
      <c r="H476" s="63"/>
      <c r="I476" s="63"/>
      <c r="J476" s="63"/>
      <c r="K476" s="63"/>
      <c r="L476" s="63"/>
      <c r="M476" s="63"/>
      <c r="N476" s="57">
        <f t="shared" si="138"/>
        <v>0</v>
      </c>
      <c r="O476" s="58"/>
    </row>
    <row r="477" spans="2:15" s="40" customFormat="1" ht="29.25" x14ac:dyDescent="0.25">
      <c r="B477" s="59" t="s">
        <v>229</v>
      </c>
      <c r="C477" s="60"/>
      <c r="D477" s="61">
        <f>D478</f>
        <v>23.54</v>
      </c>
      <c r="E477" s="61">
        <f t="shared" ref="E477:M477" si="217">E478</f>
        <v>607273.47</v>
      </c>
      <c r="F477" s="62">
        <f t="shared" si="217"/>
        <v>0</v>
      </c>
      <c r="G477" s="61">
        <f t="shared" si="217"/>
        <v>105682</v>
      </c>
      <c r="H477" s="61">
        <f t="shared" si="217"/>
        <v>131591.47</v>
      </c>
      <c r="I477" s="61">
        <f t="shared" si="217"/>
        <v>110000</v>
      </c>
      <c r="J477" s="61">
        <f t="shared" si="217"/>
        <v>260000</v>
      </c>
      <c r="K477" s="61">
        <f t="shared" si="217"/>
        <v>0</v>
      </c>
      <c r="L477" s="61">
        <f t="shared" si="217"/>
        <v>0</v>
      </c>
      <c r="M477" s="61">
        <f t="shared" si="217"/>
        <v>0</v>
      </c>
      <c r="N477" s="57">
        <f t="shared" si="138"/>
        <v>607273.47</v>
      </c>
      <c r="O477" s="58"/>
    </row>
    <row r="478" spans="2:15" s="40" customFormat="1" ht="15.75" x14ac:dyDescent="0.25">
      <c r="B478" s="55" t="s">
        <v>140</v>
      </c>
      <c r="C478" s="55"/>
      <c r="D478" s="63">
        <f>SUM(D479:D482)</f>
        <v>23.54</v>
      </c>
      <c r="E478" s="63">
        <f t="shared" ref="E478:M478" si="218">SUM(E479:E482)</f>
        <v>607273.47</v>
      </c>
      <c r="F478" s="65"/>
      <c r="G478" s="63">
        <f t="shared" si="218"/>
        <v>105682</v>
      </c>
      <c r="H478" s="63">
        <f t="shared" si="218"/>
        <v>131591.47</v>
      </c>
      <c r="I478" s="176">
        <f t="shared" si="218"/>
        <v>110000</v>
      </c>
      <c r="J478" s="63">
        <f t="shared" si="218"/>
        <v>260000</v>
      </c>
      <c r="K478" s="63">
        <f t="shared" si="218"/>
        <v>0</v>
      </c>
      <c r="L478" s="63">
        <f t="shared" si="218"/>
        <v>0</v>
      </c>
      <c r="M478" s="63">
        <f t="shared" si="218"/>
        <v>0</v>
      </c>
      <c r="N478" s="57">
        <f t="shared" si="138"/>
        <v>607273.47</v>
      </c>
      <c r="O478" s="58"/>
    </row>
    <row r="479" spans="2:15" s="40" customFormat="1" ht="15.75" x14ac:dyDescent="0.25">
      <c r="B479" s="55" t="s">
        <v>141</v>
      </c>
      <c r="C479" s="55"/>
      <c r="D479" s="80"/>
      <c r="E479" s="78"/>
      <c r="F479" s="74"/>
      <c r="G479" s="63">
        <v>105682</v>
      </c>
      <c r="H479" s="63"/>
      <c r="I479" s="176"/>
      <c r="J479" s="78"/>
      <c r="K479" s="63"/>
      <c r="L479" s="63"/>
      <c r="M479" s="63"/>
      <c r="N479" s="57">
        <f t="shared" si="138"/>
        <v>105682</v>
      </c>
      <c r="O479" s="58"/>
    </row>
    <row r="480" spans="2:15" s="40" customFormat="1" ht="15.75" x14ac:dyDescent="0.25">
      <c r="B480" s="55" t="s">
        <v>51</v>
      </c>
      <c r="C480" s="55"/>
      <c r="D480" s="80">
        <v>23.54</v>
      </c>
      <c r="E480" s="78">
        <v>607273.47</v>
      </c>
      <c r="F480" s="74">
        <v>2027</v>
      </c>
      <c r="G480" s="63"/>
      <c r="H480" s="63">
        <v>131591.47</v>
      </c>
      <c r="I480" s="176">
        <v>110000</v>
      </c>
      <c r="J480" s="78">
        <v>260000</v>
      </c>
      <c r="K480" s="63"/>
      <c r="L480" s="63"/>
      <c r="M480" s="63"/>
      <c r="N480" s="57">
        <f t="shared" si="138"/>
        <v>501591.47</v>
      </c>
      <c r="O480" s="58"/>
    </row>
    <row r="481" spans="2:15" s="40" customFormat="1" ht="15.75" x14ac:dyDescent="0.25">
      <c r="B481" s="55" t="s">
        <v>142</v>
      </c>
      <c r="C481" s="55"/>
      <c r="D481" s="63"/>
      <c r="E481" s="63"/>
      <c r="F481" s="65"/>
      <c r="G481" s="63"/>
      <c r="H481" s="63"/>
      <c r="I481" s="63"/>
      <c r="J481" s="63"/>
      <c r="K481" s="63"/>
      <c r="L481" s="63"/>
      <c r="M481" s="63"/>
      <c r="N481" s="57">
        <f t="shared" si="138"/>
        <v>0</v>
      </c>
      <c r="O481" s="58"/>
    </row>
    <row r="482" spans="2:15" s="40" customFormat="1" ht="15.75" x14ac:dyDescent="0.25">
      <c r="B482" s="55" t="s">
        <v>143</v>
      </c>
      <c r="C482" s="55"/>
      <c r="D482" s="63"/>
      <c r="E482" s="63"/>
      <c r="F482" s="65"/>
      <c r="G482" s="63"/>
      <c r="H482" s="63"/>
      <c r="I482" s="63"/>
      <c r="J482" s="63"/>
      <c r="K482" s="63"/>
      <c r="L482" s="63"/>
      <c r="M482" s="63"/>
      <c r="N482" s="57">
        <f t="shared" si="138"/>
        <v>0</v>
      </c>
      <c r="O482" s="58"/>
    </row>
    <row r="483" spans="2:15" s="40" customFormat="1" ht="29.25" x14ac:dyDescent="0.25">
      <c r="B483" s="59" t="s">
        <v>230</v>
      </c>
      <c r="C483" s="60"/>
      <c r="D483" s="61">
        <f>D484</f>
        <v>0.7</v>
      </c>
      <c r="E483" s="61">
        <f t="shared" ref="E483:M483" si="219">E484</f>
        <v>7000</v>
      </c>
      <c r="F483" s="62">
        <f>F484</f>
        <v>0</v>
      </c>
      <c r="G483" s="61">
        <f t="shared" si="219"/>
        <v>0</v>
      </c>
      <c r="H483" s="61">
        <f t="shared" si="219"/>
        <v>0</v>
      </c>
      <c r="I483" s="61">
        <f t="shared" si="219"/>
        <v>0</v>
      </c>
      <c r="J483" s="61">
        <f>J484</f>
        <v>7000</v>
      </c>
      <c r="K483" s="61">
        <f t="shared" si="219"/>
        <v>0</v>
      </c>
      <c r="L483" s="61">
        <f t="shared" si="219"/>
        <v>0</v>
      </c>
      <c r="M483" s="61">
        <f t="shared" si="219"/>
        <v>0</v>
      </c>
      <c r="N483" s="57">
        <f t="shared" ref="N483:N506" si="220">SUM(G483:M483)</f>
        <v>7000</v>
      </c>
      <c r="O483" s="58"/>
    </row>
    <row r="484" spans="2:15" s="40" customFormat="1" ht="15.75" x14ac:dyDescent="0.25">
      <c r="B484" s="55" t="s">
        <v>140</v>
      </c>
      <c r="C484" s="55"/>
      <c r="D484" s="63">
        <f t="shared" ref="D484:M484" si="221">SUM(D485:D488)</f>
        <v>0.7</v>
      </c>
      <c r="E484" s="63">
        <f t="shared" si="221"/>
        <v>7000</v>
      </c>
      <c r="F484" s="65"/>
      <c r="G484" s="63">
        <f t="shared" si="221"/>
        <v>0</v>
      </c>
      <c r="H484" s="63">
        <f t="shared" si="221"/>
        <v>0</v>
      </c>
      <c r="I484" s="63">
        <f t="shared" si="221"/>
        <v>0</v>
      </c>
      <c r="J484" s="63">
        <f t="shared" si="221"/>
        <v>7000</v>
      </c>
      <c r="K484" s="63">
        <f t="shared" si="221"/>
        <v>0</v>
      </c>
      <c r="L484" s="63">
        <f t="shared" si="221"/>
        <v>0</v>
      </c>
      <c r="M484" s="63">
        <f t="shared" si="221"/>
        <v>0</v>
      </c>
      <c r="N484" s="57">
        <f t="shared" si="220"/>
        <v>7000</v>
      </c>
      <c r="O484" s="58"/>
    </row>
    <row r="485" spans="2:15" s="40" customFormat="1" ht="15.75" x14ac:dyDescent="0.25">
      <c r="B485" s="55" t="s">
        <v>141</v>
      </c>
      <c r="C485" s="55"/>
      <c r="D485" s="82">
        <v>0.7</v>
      </c>
      <c r="E485" s="82">
        <v>7000</v>
      </c>
      <c r="F485" s="74">
        <v>2027</v>
      </c>
      <c r="G485" s="63"/>
      <c r="H485" s="82"/>
      <c r="I485" s="82"/>
      <c r="J485" s="82">
        <v>7000</v>
      </c>
      <c r="K485" s="63"/>
      <c r="L485" s="63"/>
      <c r="M485" s="63"/>
      <c r="N485" s="57">
        <f t="shared" si="220"/>
        <v>7000</v>
      </c>
      <c r="O485" s="58"/>
    </row>
    <row r="486" spans="2:15" s="40" customFormat="1" ht="15.75" x14ac:dyDescent="0.25">
      <c r="B486" s="55" t="s">
        <v>51</v>
      </c>
      <c r="C486" s="55"/>
      <c r="D486" s="63"/>
      <c r="E486" s="63"/>
      <c r="F486" s="65"/>
      <c r="G486" s="63"/>
      <c r="H486" s="63"/>
      <c r="I486" s="63"/>
      <c r="J486" s="63"/>
      <c r="K486" s="63"/>
      <c r="L486" s="63"/>
      <c r="M486" s="63"/>
      <c r="N486" s="57">
        <f t="shared" si="220"/>
        <v>0</v>
      </c>
      <c r="O486" s="58"/>
    </row>
    <row r="487" spans="2:15" s="40" customFormat="1" ht="15.75" x14ac:dyDescent="0.25">
      <c r="B487" s="55" t="s">
        <v>142</v>
      </c>
      <c r="C487" s="55"/>
      <c r="D487" s="63"/>
      <c r="E487" s="63"/>
      <c r="F487" s="65"/>
      <c r="G487" s="63"/>
      <c r="H487" s="63"/>
      <c r="I487" s="63"/>
      <c r="J487" s="63"/>
      <c r="K487" s="63"/>
      <c r="L487" s="63"/>
      <c r="M487" s="63"/>
      <c r="N487" s="57">
        <f t="shared" si="220"/>
        <v>0</v>
      </c>
      <c r="O487" s="58"/>
    </row>
    <row r="488" spans="2:15" s="40" customFormat="1" ht="15.75" x14ac:dyDescent="0.25">
      <c r="B488" s="55" t="s">
        <v>143</v>
      </c>
      <c r="C488" s="55"/>
      <c r="D488" s="63"/>
      <c r="E488" s="63"/>
      <c r="F488" s="65"/>
      <c r="G488" s="63"/>
      <c r="H488" s="63"/>
      <c r="I488" s="63"/>
      <c r="J488" s="63"/>
      <c r="K488" s="63"/>
      <c r="L488" s="63"/>
      <c r="M488" s="63"/>
      <c r="N488" s="57">
        <f t="shared" si="220"/>
        <v>0</v>
      </c>
      <c r="O488" s="58"/>
    </row>
    <row r="489" spans="2:15" s="40" customFormat="1" ht="29.25" x14ac:dyDescent="0.25">
      <c r="B489" s="59" t="s">
        <v>231</v>
      </c>
      <c r="C489" s="60"/>
      <c r="D489" s="61">
        <f>D490</f>
        <v>1.4</v>
      </c>
      <c r="E489" s="61">
        <f t="shared" ref="E489:M489" si="222">E490</f>
        <v>14000</v>
      </c>
      <c r="F489" s="62">
        <f t="shared" si="222"/>
        <v>0</v>
      </c>
      <c r="G489" s="61">
        <f t="shared" si="222"/>
        <v>0</v>
      </c>
      <c r="H489" s="61">
        <f t="shared" si="222"/>
        <v>0</v>
      </c>
      <c r="I489" s="61">
        <f t="shared" si="222"/>
        <v>0</v>
      </c>
      <c r="J489" s="61">
        <f>J490</f>
        <v>14000</v>
      </c>
      <c r="K489" s="61">
        <f t="shared" si="222"/>
        <v>0</v>
      </c>
      <c r="L489" s="61">
        <f t="shared" si="222"/>
        <v>0</v>
      </c>
      <c r="M489" s="61">
        <f t="shared" si="222"/>
        <v>0</v>
      </c>
      <c r="N489" s="57">
        <f t="shared" si="220"/>
        <v>14000</v>
      </c>
      <c r="O489" s="58"/>
    </row>
    <row r="490" spans="2:15" s="40" customFormat="1" ht="15.75" x14ac:dyDescent="0.25">
      <c r="B490" s="55" t="s">
        <v>140</v>
      </c>
      <c r="C490" s="55"/>
      <c r="D490" s="63">
        <f t="shared" ref="D490:M490" si="223">SUM(D491:D494)</f>
        <v>1.4</v>
      </c>
      <c r="E490" s="63">
        <f t="shared" si="223"/>
        <v>14000</v>
      </c>
      <c r="F490" s="65"/>
      <c r="G490" s="63">
        <f t="shared" si="223"/>
        <v>0</v>
      </c>
      <c r="H490" s="63">
        <f t="shared" si="223"/>
        <v>0</v>
      </c>
      <c r="I490" s="63">
        <f t="shared" si="223"/>
        <v>0</v>
      </c>
      <c r="J490" s="63">
        <f t="shared" si="223"/>
        <v>14000</v>
      </c>
      <c r="K490" s="63">
        <f t="shared" si="223"/>
        <v>0</v>
      </c>
      <c r="L490" s="63">
        <f t="shared" si="223"/>
        <v>0</v>
      </c>
      <c r="M490" s="63">
        <f t="shared" si="223"/>
        <v>0</v>
      </c>
      <c r="N490" s="57">
        <f t="shared" si="220"/>
        <v>14000</v>
      </c>
      <c r="O490" s="58"/>
    </row>
    <row r="491" spans="2:15" s="40" customFormat="1" ht="15.75" x14ac:dyDescent="0.25">
      <c r="B491" s="55" t="s">
        <v>141</v>
      </c>
      <c r="C491" s="55"/>
      <c r="D491" s="82">
        <v>1.4</v>
      </c>
      <c r="E491" s="82">
        <v>14000</v>
      </c>
      <c r="F491" s="74">
        <v>2027</v>
      </c>
      <c r="G491" s="63"/>
      <c r="H491" s="82"/>
      <c r="I491" s="82"/>
      <c r="J491" s="82">
        <v>14000</v>
      </c>
      <c r="K491" s="63"/>
      <c r="L491" s="63"/>
      <c r="M491" s="63"/>
      <c r="N491" s="57">
        <f t="shared" si="220"/>
        <v>14000</v>
      </c>
      <c r="O491" s="58"/>
    </row>
    <row r="492" spans="2:15" s="40" customFormat="1" ht="15.75" x14ac:dyDescent="0.25">
      <c r="B492" s="55" t="s">
        <v>51</v>
      </c>
      <c r="C492" s="55"/>
      <c r="D492" s="63"/>
      <c r="E492" s="63"/>
      <c r="F492" s="65"/>
      <c r="G492" s="63"/>
      <c r="H492" s="63"/>
      <c r="I492" s="63"/>
      <c r="J492" s="63"/>
      <c r="K492" s="63"/>
      <c r="L492" s="63"/>
      <c r="M492" s="63"/>
      <c r="N492" s="57">
        <f t="shared" si="220"/>
        <v>0</v>
      </c>
      <c r="O492" s="58"/>
    </row>
    <row r="493" spans="2:15" s="40" customFormat="1" ht="15.75" x14ac:dyDescent="0.25">
      <c r="B493" s="55" t="s">
        <v>142</v>
      </c>
      <c r="C493" s="55"/>
      <c r="D493" s="63"/>
      <c r="E493" s="63"/>
      <c r="F493" s="65"/>
      <c r="G493" s="63"/>
      <c r="H493" s="63"/>
      <c r="I493" s="63"/>
      <c r="J493" s="63"/>
      <c r="K493" s="63"/>
      <c r="L493" s="63"/>
      <c r="M493" s="63"/>
      <c r="N493" s="57">
        <f t="shared" si="220"/>
        <v>0</v>
      </c>
      <c r="O493" s="58"/>
    </row>
    <row r="494" spans="2:15" s="40" customFormat="1" ht="15.75" x14ac:dyDescent="0.25">
      <c r="B494" s="55" t="s">
        <v>143</v>
      </c>
      <c r="C494" s="55"/>
      <c r="D494" s="63"/>
      <c r="E494" s="63"/>
      <c r="F494" s="65"/>
      <c r="G494" s="63"/>
      <c r="H494" s="63"/>
      <c r="I494" s="63"/>
      <c r="J494" s="63"/>
      <c r="K494" s="63"/>
      <c r="L494" s="63"/>
      <c r="M494" s="63"/>
      <c r="N494" s="57">
        <f t="shared" si="220"/>
        <v>0</v>
      </c>
      <c r="O494" s="58"/>
    </row>
    <row r="495" spans="2:15" s="40" customFormat="1" ht="29.25" x14ac:dyDescent="0.25">
      <c r="B495" s="59" t="s">
        <v>232</v>
      </c>
      <c r="C495" s="60"/>
      <c r="D495" s="61">
        <f>D496</f>
        <v>8</v>
      </c>
      <c r="E495" s="61">
        <f t="shared" ref="E495:M495" si="224">E496</f>
        <v>8640</v>
      </c>
      <c r="F495" s="62">
        <f t="shared" si="224"/>
        <v>0</v>
      </c>
      <c r="G495" s="61">
        <f t="shared" si="224"/>
        <v>0</v>
      </c>
      <c r="H495" s="61">
        <f t="shared" si="224"/>
        <v>0</v>
      </c>
      <c r="I495" s="61">
        <f t="shared" si="224"/>
        <v>0</v>
      </c>
      <c r="J495" s="61">
        <f t="shared" si="224"/>
        <v>8640</v>
      </c>
      <c r="K495" s="61">
        <f t="shared" si="224"/>
        <v>0</v>
      </c>
      <c r="L495" s="61">
        <f t="shared" si="224"/>
        <v>0</v>
      </c>
      <c r="M495" s="61">
        <f t="shared" si="224"/>
        <v>0</v>
      </c>
      <c r="N495" s="57">
        <f t="shared" si="220"/>
        <v>8640</v>
      </c>
      <c r="O495" s="58"/>
    </row>
    <row r="496" spans="2:15" s="40" customFormat="1" ht="15.75" x14ac:dyDescent="0.25">
      <c r="B496" s="55" t="s">
        <v>140</v>
      </c>
      <c r="C496" s="55"/>
      <c r="D496" s="63">
        <f t="shared" ref="D496" si="225">SUM(D497:D500)</f>
        <v>8</v>
      </c>
      <c r="E496" s="63">
        <f>SUM(E497:E500)</f>
        <v>8640</v>
      </c>
      <c r="F496" s="65"/>
      <c r="G496" s="63">
        <f t="shared" ref="G496:M496" si="226">SUM(G497:G500)</f>
        <v>0</v>
      </c>
      <c r="H496" s="63">
        <f t="shared" si="226"/>
        <v>0</v>
      </c>
      <c r="I496" s="63">
        <f t="shared" si="226"/>
        <v>0</v>
      </c>
      <c r="J496" s="63">
        <f t="shared" si="226"/>
        <v>8640</v>
      </c>
      <c r="K496" s="63">
        <f t="shared" si="226"/>
        <v>0</v>
      </c>
      <c r="L496" s="63">
        <f t="shared" si="226"/>
        <v>0</v>
      </c>
      <c r="M496" s="63">
        <f t="shared" si="226"/>
        <v>0</v>
      </c>
      <c r="N496" s="57">
        <f t="shared" si="220"/>
        <v>8640</v>
      </c>
      <c r="O496" s="58"/>
    </row>
    <row r="497" spans="2:15" s="40" customFormat="1" ht="15.75" x14ac:dyDescent="0.25">
      <c r="B497" s="55" t="s">
        <v>141</v>
      </c>
      <c r="C497" s="55"/>
      <c r="D497" s="82">
        <v>8</v>
      </c>
      <c r="E497" s="82">
        <v>8640</v>
      </c>
      <c r="F497" s="74">
        <v>2027</v>
      </c>
      <c r="G497" s="63"/>
      <c r="H497" s="82"/>
      <c r="I497" s="82"/>
      <c r="J497" s="82">
        <v>8640</v>
      </c>
      <c r="K497" s="63"/>
      <c r="L497" s="63"/>
      <c r="M497" s="63"/>
      <c r="N497" s="57">
        <f t="shared" si="220"/>
        <v>8640</v>
      </c>
      <c r="O497" s="58"/>
    </row>
    <row r="498" spans="2:15" s="40" customFormat="1" ht="15.75" x14ac:dyDescent="0.25">
      <c r="B498" s="55" t="s">
        <v>51</v>
      </c>
      <c r="C498" s="55"/>
      <c r="D498" s="63"/>
      <c r="E498" s="63"/>
      <c r="F498" s="65"/>
      <c r="G498" s="63"/>
      <c r="H498" s="63"/>
      <c r="I498" s="63"/>
      <c r="J498" s="63"/>
      <c r="K498" s="63"/>
      <c r="L498" s="63"/>
      <c r="M498" s="63"/>
      <c r="N498" s="57">
        <f t="shared" si="220"/>
        <v>0</v>
      </c>
      <c r="O498" s="58"/>
    </row>
    <row r="499" spans="2:15" s="40" customFormat="1" ht="15.75" x14ac:dyDescent="0.25">
      <c r="B499" s="55" t="s">
        <v>142</v>
      </c>
      <c r="C499" s="55"/>
      <c r="D499" s="63"/>
      <c r="E499" s="63"/>
      <c r="F499" s="65"/>
      <c r="G499" s="63"/>
      <c r="H499" s="63"/>
      <c r="I499" s="63"/>
      <c r="J499" s="63"/>
      <c r="K499" s="63"/>
      <c r="L499" s="63"/>
      <c r="M499" s="63"/>
      <c r="N499" s="57">
        <f t="shared" si="220"/>
        <v>0</v>
      </c>
      <c r="O499" s="58"/>
    </row>
    <row r="500" spans="2:15" s="40" customFormat="1" ht="15.75" x14ac:dyDescent="0.25">
      <c r="B500" s="55" t="s">
        <v>143</v>
      </c>
      <c r="C500" s="55"/>
      <c r="D500" s="85"/>
      <c r="E500" s="85"/>
      <c r="F500" s="65"/>
      <c r="G500" s="85"/>
      <c r="H500" s="85"/>
      <c r="I500" s="85"/>
      <c r="J500" s="85"/>
      <c r="K500" s="85"/>
      <c r="L500" s="85"/>
      <c r="M500" s="85"/>
      <c r="N500" s="57">
        <f t="shared" si="220"/>
        <v>0</v>
      </c>
      <c r="O500" s="58"/>
    </row>
    <row r="501" spans="2:15" s="40" customFormat="1" ht="15.75" x14ac:dyDescent="0.25">
      <c r="B501" s="182" t="s">
        <v>278</v>
      </c>
      <c r="C501" s="182"/>
      <c r="D501" s="182">
        <f>D502</f>
        <v>8</v>
      </c>
      <c r="E501" s="182">
        <f t="shared" ref="E501:M501" si="227">E502</f>
        <v>595973.19999999995</v>
      </c>
      <c r="F501" s="182">
        <f t="shared" si="227"/>
        <v>0</v>
      </c>
      <c r="G501" s="182">
        <f t="shared" si="227"/>
        <v>595973.19999999995</v>
      </c>
      <c r="H501" s="182">
        <f t="shared" si="227"/>
        <v>0</v>
      </c>
      <c r="I501" s="182">
        <f t="shared" si="227"/>
        <v>0</v>
      </c>
      <c r="J501" s="182">
        <f t="shared" si="227"/>
        <v>0</v>
      </c>
      <c r="K501" s="182">
        <f t="shared" si="227"/>
        <v>0</v>
      </c>
      <c r="L501" s="182">
        <f t="shared" si="227"/>
        <v>0</v>
      </c>
      <c r="M501" s="182">
        <f t="shared" si="227"/>
        <v>0</v>
      </c>
      <c r="N501" s="182">
        <f t="shared" si="220"/>
        <v>595973.19999999995</v>
      </c>
      <c r="O501" s="58"/>
    </row>
    <row r="502" spans="2:15" s="40" customFormat="1" ht="15.75" x14ac:dyDescent="0.25">
      <c r="B502" s="55" t="s">
        <v>140</v>
      </c>
      <c r="C502" s="55"/>
      <c r="D502" s="63">
        <f t="shared" ref="D502" si="228">SUM(D503:D506)</f>
        <v>8</v>
      </c>
      <c r="E502" s="63">
        <f>SUM(E503:E506)</f>
        <v>595973.19999999995</v>
      </c>
      <c r="F502" s="65"/>
      <c r="G502" s="63">
        <f t="shared" ref="G502:M502" si="229">SUM(G503:G506)</f>
        <v>595973.19999999995</v>
      </c>
      <c r="H502" s="63">
        <f t="shared" si="229"/>
        <v>0</v>
      </c>
      <c r="I502" s="63">
        <f t="shared" si="229"/>
        <v>0</v>
      </c>
      <c r="J502" s="63">
        <f t="shared" si="229"/>
        <v>0</v>
      </c>
      <c r="K502" s="63">
        <f t="shared" si="229"/>
        <v>0</v>
      </c>
      <c r="L502" s="63">
        <f t="shared" si="229"/>
        <v>0</v>
      </c>
      <c r="M502" s="63">
        <f t="shared" si="229"/>
        <v>0</v>
      </c>
      <c r="N502" s="57">
        <f t="shared" si="220"/>
        <v>595973.19999999995</v>
      </c>
      <c r="O502" s="58"/>
    </row>
    <row r="503" spans="2:15" s="40" customFormat="1" ht="15.75" x14ac:dyDescent="0.25">
      <c r="B503" s="55" t="s">
        <v>141</v>
      </c>
      <c r="C503" s="55"/>
      <c r="D503" s="82">
        <v>8</v>
      </c>
      <c r="E503" s="82">
        <v>5148</v>
      </c>
      <c r="F503" s="74"/>
      <c r="G503" s="82">
        <v>5148</v>
      </c>
      <c r="H503" s="82"/>
      <c r="I503" s="82"/>
      <c r="J503" s="82"/>
      <c r="K503" s="63"/>
      <c r="L503" s="63"/>
      <c r="M503" s="63"/>
      <c r="N503" s="57">
        <f t="shared" si="220"/>
        <v>5148</v>
      </c>
      <c r="O503" s="58"/>
    </row>
    <row r="504" spans="2:15" s="40" customFormat="1" ht="15.75" x14ac:dyDescent="0.25">
      <c r="B504" s="55" t="s">
        <v>51</v>
      </c>
      <c r="C504" s="55"/>
      <c r="D504" s="63"/>
      <c r="E504" s="82">
        <v>590825.19999999995</v>
      </c>
      <c r="F504" s="74">
        <v>2024</v>
      </c>
      <c r="G504" s="82">
        <v>590825.19999999995</v>
      </c>
      <c r="H504" s="63"/>
      <c r="I504" s="63"/>
      <c r="J504" s="63"/>
      <c r="K504" s="63"/>
      <c r="L504" s="63"/>
      <c r="M504" s="63"/>
      <c r="N504" s="57">
        <f t="shared" si="220"/>
        <v>590825.19999999995</v>
      </c>
      <c r="O504" s="58"/>
    </row>
    <row r="505" spans="2:15" s="40" customFormat="1" ht="15.75" x14ac:dyDescent="0.25">
      <c r="B505" s="55" t="s">
        <v>142</v>
      </c>
      <c r="C505" s="55"/>
      <c r="D505" s="63"/>
      <c r="E505" s="63"/>
      <c r="F505" s="65"/>
      <c r="G505" s="63"/>
      <c r="H505" s="63"/>
      <c r="I505" s="63"/>
      <c r="J505" s="63"/>
      <c r="K505" s="63"/>
      <c r="L505" s="63"/>
      <c r="M505" s="63"/>
      <c r="N505" s="57">
        <f t="shared" si="220"/>
        <v>0</v>
      </c>
      <c r="O505" s="58"/>
    </row>
    <row r="506" spans="2:15" s="40" customFormat="1" ht="15.75" x14ac:dyDescent="0.25">
      <c r="B506" s="55" t="s">
        <v>143</v>
      </c>
      <c r="C506" s="55"/>
      <c r="D506" s="85"/>
      <c r="E506" s="85"/>
      <c r="F506" s="65"/>
      <c r="G506" s="85"/>
      <c r="H506" s="85"/>
      <c r="I506" s="85"/>
      <c r="J506" s="85"/>
      <c r="K506" s="85"/>
      <c r="L506" s="85"/>
      <c r="M506" s="85"/>
      <c r="N506" s="57">
        <f t="shared" si="220"/>
        <v>0</v>
      </c>
      <c r="O506" s="58"/>
    </row>
    <row r="507" spans="2:15" s="40" customFormat="1" x14ac:dyDescent="0.25">
      <c r="B507" s="177"/>
      <c r="F507" s="86"/>
      <c r="H507" s="178"/>
    </row>
    <row r="508" spans="2:15" s="40" customFormat="1" x14ac:dyDescent="0.25">
      <c r="F508" s="86"/>
    </row>
    <row r="509" spans="2:15" s="40" customFormat="1" x14ac:dyDescent="0.25">
      <c r="F509" s="86"/>
    </row>
    <row r="510" spans="2:15" s="40" customFormat="1" x14ac:dyDescent="0.25">
      <c r="F510" s="86"/>
    </row>
  </sheetData>
  <autoFilter ref="A58:S506">
    <filterColumn colId="15" showButton="0"/>
    <filterColumn colId="16" showButton="0"/>
    <filterColumn colId="17" showButton="0"/>
  </autoFilter>
  <mergeCells count="27">
    <mergeCell ref="B8:B9"/>
    <mergeCell ref="C8:D8"/>
    <mergeCell ref="E8:E9"/>
    <mergeCell ref="F8:F9"/>
    <mergeCell ref="G8:N8"/>
    <mergeCell ref="B2:N2"/>
    <mergeCell ref="B3:N3"/>
    <mergeCell ref="B4:N4"/>
    <mergeCell ref="B5:N5"/>
    <mergeCell ref="B6:N6"/>
    <mergeCell ref="B16:N16"/>
    <mergeCell ref="B22:N22"/>
    <mergeCell ref="B28:N28"/>
    <mergeCell ref="B34:N34"/>
    <mergeCell ref="B37:B38"/>
    <mergeCell ref="C37:D37"/>
    <mergeCell ref="E37:E38"/>
    <mergeCell ref="F37:F38"/>
    <mergeCell ref="G37:N37"/>
    <mergeCell ref="P62:S62"/>
    <mergeCell ref="P64:S64"/>
    <mergeCell ref="P50:S50"/>
    <mergeCell ref="P52:S52"/>
    <mergeCell ref="P54:S54"/>
    <mergeCell ref="P56:S56"/>
    <mergeCell ref="P58:S58"/>
    <mergeCell ref="P60:S60"/>
  </mergeCells>
  <hyperlinks>
    <hyperlink ref="C9" r:id="rId1" display="consultantplus://offline/ref=77A3FDCA1183F85267498A28BEAF8FF514AE5BD51D4CF0F3988103514F96B0D74BE5601C06CA9D5F83E3C2A19Cg1yED"/>
  </hyperlinks>
  <pageMargins left="0.7" right="0.7" top="0.75" bottom="0.75" header="0.3" footer="0.3"/>
  <pageSetup paperSize="9" scale="28" orientation="portrait" r:id="rId2"/>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76"/>
  <sheetViews>
    <sheetView view="pageBreakPreview" zoomScale="70" zoomScaleNormal="100" zoomScaleSheetLayoutView="70" workbookViewId="0">
      <selection activeCell="D14" sqref="D14"/>
    </sheetView>
  </sheetViews>
  <sheetFormatPr defaultRowHeight="15.75" x14ac:dyDescent="0.25"/>
  <cols>
    <col min="1" max="1" width="3.5703125" style="89" customWidth="1"/>
    <col min="2" max="2" width="56.7109375" style="89" customWidth="1"/>
    <col min="3" max="3" width="23.28515625" style="110" customWidth="1"/>
    <col min="4" max="10" width="16.5703125" style="89" customWidth="1"/>
    <col min="11" max="11" width="28.28515625" style="89" customWidth="1"/>
    <col min="12" max="12" width="11" style="89" bestFit="1" customWidth="1"/>
    <col min="13" max="13" width="11.5703125" style="89" customWidth="1"/>
    <col min="14" max="16384" width="9.140625" style="89"/>
  </cols>
  <sheetData>
    <row r="1" spans="2:11" ht="53.25" customHeight="1" x14ac:dyDescent="0.25">
      <c r="B1" s="231" t="s">
        <v>269</v>
      </c>
      <c r="C1" s="219"/>
      <c r="D1" s="219"/>
      <c r="E1" s="219"/>
      <c r="F1" s="219"/>
      <c r="G1" s="219"/>
      <c r="H1" s="219"/>
      <c r="I1" s="219"/>
      <c r="J1" s="219"/>
      <c r="K1" s="219"/>
    </row>
    <row r="2" spans="2:11" x14ac:dyDescent="0.25">
      <c r="B2" s="117"/>
      <c r="C2" s="117"/>
      <c r="D2" s="117"/>
      <c r="E2" s="117"/>
      <c r="F2" s="117"/>
      <c r="G2" s="117"/>
      <c r="H2" s="117"/>
      <c r="I2" s="117"/>
      <c r="J2" s="117"/>
      <c r="K2" s="117"/>
    </row>
    <row r="3" spans="2:11" ht="57.75" customHeight="1" x14ac:dyDescent="0.25">
      <c r="B3" s="228" t="s">
        <v>58</v>
      </c>
      <c r="C3" s="230" t="s">
        <v>47</v>
      </c>
      <c r="D3" s="230" t="s">
        <v>48</v>
      </c>
      <c r="E3" s="230"/>
      <c r="F3" s="230"/>
      <c r="G3" s="230"/>
      <c r="H3" s="230"/>
      <c r="I3" s="230"/>
      <c r="J3" s="230"/>
      <c r="K3" s="230"/>
    </row>
    <row r="4" spans="2:11" ht="46.5" customHeight="1" x14ac:dyDescent="0.25">
      <c r="B4" s="229"/>
      <c r="C4" s="230"/>
      <c r="D4" s="116">
        <v>2024</v>
      </c>
      <c r="E4" s="116">
        <v>2025</v>
      </c>
      <c r="F4" s="116">
        <v>2026</v>
      </c>
      <c r="G4" s="116">
        <v>2027</v>
      </c>
      <c r="H4" s="116">
        <v>2028</v>
      </c>
      <c r="I4" s="116">
        <v>2029</v>
      </c>
      <c r="J4" s="116">
        <v>2030</v>
      </c>
      <c r="K4" s="116" t="s">
        <v>268</v>
      </c>
    </row>
    <row r="5" spans="2:11" x14ac:dyDescent="0.25">
      <c r="B5" s="90">
        <v>1</v>
      </c>
      <c r="C5" s="90">
        <v>2</v>
      </c>
      <c r="D5" s="90">
        <v>3</v>
      </c>
      <c r="E5" s="90">
        <v>4</v>
      </c>
      <c r="F5" s="90">
        <v>5</v>
      </c>
      <c r="G5" s="90">
        <v>6</v>
      </c>
      <c r="H5" s="90">
        <v>7</v>
      </c>
      <c r="I5" s="90">
        <v>8</v>
      </c>
      <c r="J5" s="90">
        <v>9</v>
      </c>
      <c r="K5" s="90">
        <v>10</v>
      </c>
    </row>
    <row r="6" spans="2:11" s="129" customFormat="1" x14ac:dyDescent="0.25">
      <c r="B6" s="126" t="s">
        <v>50</v>
      </c>
      <c r="C6" s="127" t="s">
        <v>68</v>
      </c>
      <c r="D6" s="128">
        <f>D7+D8+D11+D12+D13</f>
        <v>730780</v>
      </c>
      <c r="E6" s="128">
        <f>E7+E8+E11+E12+E13</f>
        <v>593499</v>
      </c>
      <c r="F6" s="128">
        <f t="shared" ref="F6:J6" si="0">F7+F8+F11+F12+F13</f>
        <v>592558</v>
      </c>
      <c r="G6" s="128">
        <f t="shared" si="0"/>
        <v>599899</v>
      </c>
      <c r="H6" s="128">
        <f t="shared" si="0"/>
        <v>607534</v>
      </c>
      <c r="I6" s="128">
        <f t="shared" si="0"/>
        <v>615475</v>
      </c>
      <c r="J6" s="128">
        <f t="shared" si="0"/>
        <v>623732</v>
      </c>
      <c r="K6" s="128">
        <f>D6+E6+F6+G6+H6+I6+J6</f>
        <v>4363477</v>
      </c>
    </row>
    <row r="7" spans="2:11" x14ac:dyDescent="0.25">
      <c r="B7" s="91" t="s">
        <v>51</v>
      </c>
      <c r="C7" s="116"/>
      <c r="D7" s="92"/>
      <c r="E7" s="92"/>
      <c r="F7" s="92"/>
      <c r="G7" s="92"/>
      <c r="H7" s="92"/>
      <c r="I7" s="92"/>
      <c r="J7" s="92"/>
      <c r="K7" s="92">
        <f t="shared" ref="K7:K207" si="1">D7+E7+F7+G7+H7+I7+J7</f>
        <v>0</v>
      </c>
    </row>
    <row r="8" spans="2:11" ht="31.5" x14ac:dyDescent="0.25">
      <c r="B8" s="93" t="s">
        <v>66</v>
      </c>
      <c r="C8" s="116"/>
      <c r="D8" s="92">
        <f>D9+D10</f>
        <v>730780</v>
      </c>
      <c r="E8" s="92">
        <f t="shared" ref="E8:J8" si="2">E9+E10</f>
        <v>593499</v>
      </c>
      <c r="F8" s="92">
        <f t="shared" si="2"/>
        <v>592558</v>
      </c>
      <c r="G8" s="92">
        <f t="shared" si="2"/>
        <v>599899</v>
      </c>
      <c r="H8" s="92">
        <f t="shared" si="2"/>
        <v>607534</v>
      </c>
      <c r="I8" s="92">
        <f t="shared" si="2"/>
        <v>615475</v>
      </c>
      <c r="J8" s="92">
        <f t="shared" si="2"/>
        <v>623732</v>
      </c>
      <c r="K8" s="92">
        <f t="shared" si="1"/>
        <v>4363477</v>
      </c>
    </row>
    <row r="9" spans="2:11" x14ac:dyDescent="0.25">
      <c r="B9" s="91" t="s">
        <v>52</v>
      </c>
      <c r="C9" s="116"/>
      <c r="D9" s="92">
        <f>D147+D203</f>
        <v>730780</v>
      </c>
      <c r="E9" s="92">
        <f t="shared" ref="E9:J9" si="3">E147+E203</f>
        <v>593499</v>
      </c>
      <c r="F9" s="92">
        <f t="shared" si="3"/>
        <v>592558</v>
      </c>
      <c r="G9" s="92">
        <f t="shared" si="3"/>
        <v>599899</v>
      </c>
      <c r="H9" s="92">
        <f t="shared" si="3"/>
        <v>607534</v>
      </c>
      <c r="I9" s="92">
        <f t="shared" si="3"/>
        <v>615475</v>
      </c>
      <c r="J9" s="92">
        <f t="shared" si="3"/>
        <v>623732</v>
      </c>
      <c r="K9" s="92">
        <f t="shared" si="1"/>
        <v>4363477</v>
      </c>
    </row>
    <row r="10" spans="2:11" x14ac:dyDescent="0.25">
      <c r="B10" s="91" t="s">
        <v>53</v>
      </c>
      <c r="C10" s="116"/>
      <c r="D10" s="92">
        <f t="shared" ref="D10:J12" si="4">D148+D204</f>
        <v>0</v>
      </c>
      <c r="E10" s="92">
        <f t="shared" si="4"/>
        <v>0</v>
      </c>
      <c r="F10" s="92">
        <f t="shared" si="4"/>
        <v>0</v>
      </c>
      <c r="G10" s="92">
        <f t="shared" si="4"/>
        <v>0</v>
      </c>
      <c r="H10" s="92">
        <f t="shared" si="4"/>
        <v>0</v>
      </c>
      <c r="I10" s="92">
        <f t="shared" si="4"/>
        <v>0</v>
      </c>
      <c r="J10" s="92">
        <f t="shared" si="4"/>
        <v>0</v>
      </c>
      <c r="K10" s="92">
        <f t="shared" si="1"/>
        <v>0</v>
      </c>
    </row>
    <row r="11" spans="2:11" ht="31.5" x14ac:dyDescent="0.25">
      <c r="B11" s="91" t="s">
        <v>54</v>
      </c>
      <c r="C11" s="116"/>
      <c r="D11" s="92">
        <f t="shared" si="4"/>
        <v>0</v>
      </c>
      <c r="E11" s="92">
        <f t="shared" si="4"/>
        <v>0</v>
      </c>
      <c r="F11" s="92">
        <f t="shared" si="4"/>
        <v>0</v>
      </c>
      <c r="G11" s="92">
        <f t="shared" si="4"/>
        <v>0</v>
      </c>
      <c r="H11" s="92">
        <f t="shared" si="4"/>
        <v>0</v>
      </c>
      <c r="I11" s="92">
        <f t="shared" si="4"/>
        <v>0</v>
      </c>
      <c r="J11" s="92">
        <f t="shared" si="4"/>
        <v>0</v>
      </c>
      <c r="K11" s="92">
        <f t="shared" si="1"/>
        <v>0</v>
      </c>
    </row>
    <row r="12" spans="2:11" x14ac:dyDescent="0.25">
      <c r="B12" s="91" t="s">
        <v>55</v>
      </c>
      <c r="C12" s="116"/>
      <c r="D12" s="92">
        <f t="shared" si="4"/>
        <v>0</v>
      </c>
      <c r="E12" s="92">
        <f t="shared" si="4"/>
        <v>0</v>
      </c>
      <c r="F12" s="92">
        <f t="shared" si="4"/>
        <v>0</v>
      </c>
      <c r="G12" s="92">
        <f t="shared" si="4"/>
        <v>0</v>
      </c>
      <c r="H12" s="92">
        <f t="shared" si="4"/>
        <v>0</v>
      </c>
      <c r="I12" s="92">
        <f t="shared" si="4"/>
        <v>0</v>
      </c>
      <c r="J12" s="92">
        <f t="shared" si="4"/>
        <v>0</v>
      </c>
      <c r="K12" s="92">
        <f t="shared" si="1"/>
        <v>0</v>
      </c>
    </row>
    <row r="13" spans="2:11" ht="31.5" x14ac:dyDescent="0.25">
      <c r="B13" s="93" t="s">
        <v>67</v>
      </c>
      <c r="C13" s="116"/>
      <c r="D13" s="92"/>
      <c r="E13" s="92"/>
      <c r="F13" s="92"/>
      <c r="G13" s="92"/>
      <c r="H13" s="92"/>
      <c r="I13" s="92"/>
      <c r="J13" s="92"/>
      <c r="K13" s="92">
        <f t="shared" si="1"/>
        <v>0</v>
      </c>
    </row>
    <row r="14" spans="2:11" customFormat="1" ht="56.25" x14ac:dyDescent="0.25">
      <c r="B14" s="148" t="s">
        <v>249</v>
      </c>
      <c r="C14" s="149" t="s">
        <v>250</v>
      </c>
      <c r="D14" s="150">
        <f>D28+D35+D42+D49+D56+D63+D70+D77+D84+D91+D98+D105+D112+D119+D126+D134</f>
        <v>2973561.77</v>
      </c>
      <c r="E14" s="150">
        <f t="shared" ref="D14:J20" si="5">E28+E35+E42+E49+E56+E63+E70+E77+E84+E91+E98+E105+E112+E119+E126+E134</f>
        <v>4763378.7355999993</v>
      </c>
      <c r="F14" s="150">
        <f t="shared" si="5"/>
        <v>2604186.64</v>
      </c>
      <c r="G14" s="150">
        <f t="shared" si="5"/>
        <v>73483517.586999997</v>
      </c>
      <c r="H14" s="150">
        <f t="shared" si="5"/>
        <v>943123.65840000019</v>
      </c>
      <c r="I14" s="150">
        <f t="shared" si="5"/>
        <v>1037436.0242400004</v>
      </c>
      <c r="J14" s="150">
        <f t="shared" si="5"/>
        <v>1141179.6266640003</v>
      </c>
      <c r="K14" s="150">
        <f>SUM(D14:J14)</f>
        <v>86946384.041904002</v>
      </c>
    </row>
    <row r="15" spans="2:11" customFormat="1" x14ac:dyDescent="0.25">
      <c r="B15" s="147" t="s">
        <v>51</v>
      </c>
      <c r="C15" s="6"/>
      <c r="D15" s="135">
        <f>D29+D36+D43+D50+D57+D64+D71+D78+D85+D92+D99+D106+D113+D120+D127+D135</f>
        <v>1192427.3999999999</v>
      </c>
      <c r="E15" s="135">
        <f t="shared" si="5"/>
        <v>1991968.8477999999</v>
      </c>
      <c r="F15" s="135">
        <f t="shared" si="5"/>
        <v>874872.8</v>
      </c>
      <c r="G15" s="135">
        <f t="shared" si="5"/>
        <v>3400550</v>
      </c>
      <c r="H15" s="135">
        <f t="shared" si="5"/>
        <v>0</v>
      </c>
      <c r="I15" s="135">
        <f t="shared" si="5"/>
        <v>0</v>
      </c>
      <c r="J15" s="135">
        <f t="shared" si="5"/>
        <v>0</v>
      </c>
      <c r="K15" s="135">
        <f>SUM(D15:J15)</f>
        <v>7459819.0477999998</v>
      </c>
    </row>
    <row r="16" spans="2:11" customFormat="1" ht="31.5" x14ac:dyDescent="0.25">
      <c r="B16" s="147" t="s">
        <v>56</v>
      </c>
      <c r="C16" s="6"/>
      <c r="D16" s="135">
        <f>D17+D18</f>
        <v>1781134.37</v>
      </c>
      <c r="E16" s="135">
        <f t="shared" si="5"/>
        <v>2771409.8877999997</v>
      </c>
      <c r="F16" s="135">
        <f t="shared" ref="F16:J16" si="6">F17+F18</f>
        <v>1729313.84</v>
      </c>
      <c r="G16" s="135">
        <f>G17+G18</f>
        <v>70082967.586999997</v>
      </c>
      <c r="H16" s="135">
        <f t="shared" si="6"/>
        <v>943123.65840000019</v>
      </c>
      <c r="I16" s="135">
        <f t="shared" si="6"/>
        <v>1037436.0242400004</v>
      </c>
      <c r="J16" s="135">
        <f t="shared" si="6"/>
        <v>1141179.6266640003</v>
      </c>
      <c r="K16" s="135">
        <f>SUM(D16:J16)</f>
        <v>79486564.994103998</v>
      </c>
    </row>
    <row r="17" spans="2:13" s="146" customFormat="1" x14ac:dyDescent="0.25">
      <c r="B17" s="88" t="s">
        <v>52</v>
      </c>
      <c r="C17" s="151"/>
      <c r="D17" s="135">
        <f>D31+D38+D45+D52+D59+D66+D73+D80+D87+D94+D101+D108+D115+D122+D129+D137</f>
        <v>1781134.37</v>
      </c>
      <c r="E17" s="135">
        <f t="shared" si="5"/>
        <v>2771409.8877999997</v>
      </c>
      <c r="F17" s="135">
        <f t="shared" si="5"/>
        <v>1729313.84</v>
      </c>
      <c r="G17" s="135">
        <f t="shared" si="5"/>
        <v>70082967.586999997</v>
      </c>
      <c r="H17" s="135">
        <f t="shared" si="5"/>
        <v>943123.65840000019</v>
      </c>
      <c r="I17" s="135">
        <f t="shared" si="5"/>
        <v>1037436.0242400004</v>
      </c>
      <c r="J17" s="135">
        <f t="shared" si="5"/>
        <v>1141179.6266640003</v>
      </c>
      <c r="K17" s="135">
        <f>SUM(D17:J17)</f>
        <v>79486564.994103998</v>
      </c>
    </row>
    <row r="18" spans="2:13" customFormat="1" x14ac:dyDescent="0.25">
      <c r="B18" s="147" t="s">
        <v>57</v>
      </c>
      <c r="C18" s="6"/>
      <c r="D18" s="135">
        <f>D32+D39+D46+D53+D60+D67+D74+D81+D88+D95+D102+D109+D116+D123+D130+D138</f>
        <v>0</v>
      </c>
      <c r="E18" s="135">
        <f t="shared" si="5"/>
        <v>0</v>
      </c>
      <c r="F18" s="135">
        <f t="shared" si="5"/>
        <v>0</v>
      </c>
      <c r="G18" s="135">
        <f t="shared" si="5"/>
        <v>0</v>
      </c>
      <c r="H18" s="135">
        <f t="shared" si="5"/>
        <v>0</v>
      </c>
      <c r="I18" s="135">
        <f t="shared" si="5"/>
        <v>0</v>
      </c>
      <c r="J18" s="135">
        <f t="shared" si="5"/>
        <v>0</v>
      </c>
      <c r="K18" s="135">
        <f t="shared" ref="K18:K20" si="7">SUM(D18:J18)</f>
        <v>0</v>
      </c>
    </row>
    <row r="19" spans="2:13" customFormat="1" ht="31.5" x14ac:dyDescent="0.25">
      <c r="B19" s="147" t="s">
        <v>54</v>
      </c>
      <c r="C19" s="6"/>
      <c r="D19" s="135">
        <f t="shared" si="5"/>
        <v>0</v>
      </c>
      <c r="E19" s="135">
        <f t="shared" si="5"/>
        <v>0</v>
      </c>
      <c r="F19" s="135">
        <f t="shared" si="5"/>
        <v>0</v>
      </c>
      <c r="G19" s="135">
        <f t="shared" si="5"/>
        <v>0</v>
      </c>
      <c r="H19" s="135">
        <f t="shared" si="5"/>
        <v>0</v>
      </c>
      <c r="I19" s="135">
        <f t="shared" si="5"/>
        <v>0</v>
      </c>
      <c r="J19" s="135">
        <f t="shared" si="5"/>
        <v>0</v>
      </c>
      <c r="K19" s="135">
        <f t="shared" si="7"/>
        <v>0</v>
      </c>
    </row>
    <row r="20" spans="2:13" customFormat="1" x14ac:dyDescent="0.25">
      <c r="B20" s="147" t="s">
        <v>55</v>
      </c>
      <c r="C20" s="6"/>
      <c r="D20" s="135">
        <f>D34+D41+D48+D55+D62+D69+D76+D83+D90+D97+D104+D111+D118+D125+D132+D140</f>
        <v>0</v>
      </c>
      <c r="E20" s="135">
        <f t="shared" si="5"/>
        <v>0</v>
      </c>
      <c r="F20" s="135">
        <f t="shared" si="5"/>
        <v>0</v>
      </c>
      <c r="G20" s="135">
        <f t="shared" si="5"/>
        <v>0</v>
      </c>
      <c r="H20" s="135">
        <f t="shared" si="5"/>
        <v>0</v>
      </c>
      <c r="I20" s="135">
        <f t="shared" si="5"/>
        <v>0</v>
      </c>
      <c r="J20" s="135">
        <f t="shared" si="5"/>
        <v>0</v>
      </c>
      <c r="K20" s="135">
        <f t="shared" si="7"/>
        <v>0</v>
      </c>
      <c r="L20" s="181"/>
      <c r="M20" s="181"/>
    </row>
    <row r="21" spans="2:13" customFormat="1" ht="37.5" x14ac:dyDescent="0.25">
      <c r="B21" s="148" t="s">
        <v>251</v>
      </c>
      <c r="C21" s="149" t="s">
        <v>250</v>
      </c>
      <c r="D21" s="150">
        <f>D28+D35+D42+D49+D126</f>
        <v>2384960.48</v>
      </c>
      <c r="E21" s="150">
        <f t="shared" ref="E21:J21" si="8">E28+E35+E42+E49+E126</f>
        <v>3983937.6955999997</v>
      </c>
      <c r="F21" s="150">
        <f t="shared" si="8"/>
        <v>1824745.6</v>
      </c>
      <c r="G21" s="150">
        <f t="shared" si="8"/>
        <v>72626132.442999989</v>
      </c>
      <c r="H21" s="150">
        <f t="shared" si="8"/>
        <v>0</v>
      </c>
      <c r="I21" s="150">
        <f t="shared" si="8"/>
        <v>0</v>
      </c>
      <c r="J21" s="150">
        <f t="shared" si="8"/>
        <v>0</v>
      </c>
      <c r="K21" s="150">
        <f>SUM(D21:J21)</f>
        <v>80819776.21859999</v>
      </c>
    </row>
    <row r="22" spans="2:13" customFormat="1" x14ac:dyDescent="0.25">
      <c r="B22" s="147" t="s">
        <v>51</v>
      </c>
      <c r="C22" s="6"/>
      <c r="D22" s="135">
        <v>590825.19999999995</v>
      </c>
      <c r="E22" s="135">
        <v>1687489.0957999998</v>
      </c>
      <c r="F22" s="135">
        <v>634188.38559999992</v>
      </c>
      <c r="G22" s="135">
        <v>260000</v>
      </c>
      <c r="H22" s="135">
        <v>0</v>
      </c>
      <c r="I22" s="135">
        <v>0</v>
      </c>
      <c r="J22" s="135">
        <v>0</v>
      </c>
      <c r="K22" s="135">
        <f t="shared" ref="K22" si="9">SUM(D22:J22)</f>
        <v>3172502.6813999992</v>
      </c>
    </row>
    <row r="23" spans="2:13" customFormat="1" ht="31.5" x14ac:dyDescent="0.25">
      <c r="B23" s="147" t="s">
        <v>56</v>
      </c>
      <c r="C23" s="6"/>
      <c r="D23" s="135">
        <f>D24+D25</f>
        <v>1192533.08</v>
      </c>
      <c r="E23" s="135">
        <f t="shared" ref="E23:J23" si="10">E24+E25</f>
        <v>1735915.8477999999</v>
      </c>
      <c r="F23" s="135">
        <f t="shared" si="10"/>
        <v>467363.36</v>
      </c>
      <c r="G23" s="135">
        <f t="shared" si="10"/>
        <v>68415032.442999989</v>
      </c>
      <c r="H23" s="135">
        <f t="shared" si="10"/>
        <v>0</v>
      </c>
      <c r="I23" s="135">
        <f t="shared" si="10"/>
        <v>0</v>
      </c>
      <c r="J23" s="135">
        <f t="shared" si="10"/>
        <v>0</v>
      </c>
      <c r="K23" s="135">
        <f>SUM(D23:J23)</f>
        <v>71810844.730799988</v>
      </c>
    </row>
    <row r="24" spans="2:13" s="146" customFormat="1" x14ac:dyDescent="0.25">
      <c r="B24" s="88" t="s">
        <v>52</v>
      </c>
      <c r="C24" s="151"/>
      <c r="D24" s="179">
        <f>D31+D45+D52+D129</f>
        <v>1192533.08</v>
      </c>
      <c r="E24" s="179">
        <f t="shared" ref="E24:J24" si="11">E31+E45+E52+E129</f>
        <v>1735915.8477999999</v>
      </c>
      <c r="F24" s="179">
        <f t="shared" si="11"/>
        <v>467363.36</v>
      </c>
      <c r="G24" s="179">
        <f t="shared" si="11"/>
        <v>68415032.442999989</v>
      </c>
      <c r="H24" s="179">
        <f t="shared" si="11"/>
        <v>0</v>
      </c>
      <c r="I24" s="179">
        <f t="shared" si="11"/>
        <v>0</v>
      </c>
      <c r="J24" s="179">
        <f t="shared" si="11"/>
        <v>0</v>
      </c>
      <c r="K24" s="135">
        <f>SUM(D24:J24)</f>
        <v>71810844.730799988</v>
      </c>
    </row>
    <row r="25" spans="2:13" customFormat="1" x14ac:dyDescent="0.25">
      <c r="B25" s="147" t="s">
        <v>57</v>
      </c>
      <c r="C25" s="6"/>
      <c r="D25" s="135">
        <f t="shared" ref="D25:J27" si="12">D32+D39+D46+D53</f>
        <v>0</v>
      </c>
      <c r="E25" s="135">
        <f t="shared" si="12"/>
        <v>0</v>
      </c>
      <c r="F25" s="135">
        <f t="shared" si="12"/>
        <v>0</v>
      </c>
      <c r="G25" s="135">
        <f t="shared" si="12"/>
        <v>0</v>
      </c>
      <c r="H25" s="135">
        <f t="shared" si="12"/>
        <v>0</v>
      </c>
      <c r="I25" s="135">
        <f t="shared" si="12"/>
        <v>0</v>
      </c>
      <c r="J25" s="135">
        <f t="shared" si="12"/>
        <v>0</v>
      </c>
      <c r="K25" s="135">
        <f t="shared" ref="K25:K27" si="13">SUM(D25:J25)</f>
        <v>0</v>
      </c>
    </row>
    <row r="26" spans="2:13" customFormat="1" ht="31.5" x14ac:dyDescent="0.25">
      <c r="B26" s="147" t="s">
        <v>54</v>
      </c>
      <c r="C26" s="6"/>
      <c r="D26" s="135">
        <f t="shared" si="12"/>
        <v>0</v>
      </c>
      <c r="E26" s="135">
        <f t="shared" si="12"/>
        <v>0</v>
      </c>
      <c r="F26" s="135">
        <f t="shared" si="12"/>
        <v>0</v>
      </c>
      <c r="G26" s="135">
        <f t="shared" si="12"/>
        <v>0</v>
      </c>
      <c r="H26" s="135">
        <f t="shared" si="12"/>
        <v>0</v>
      </c>
      <c r="I26" s="135">
        <f t="shared" si="12"/>
        <v>0</v>
      </c>
      <c r="J26" s="135">
        <f t="shared" si="12"/>
        <v>0</v>
      </c>
      <c r="K26" s="135">
        <f t="shared" si="13"/>
        <v>0</v>
      </c>
    </row>
    <row r="27" spans="2:13" customFormat="1" x14ac:dyDescent="0.25">
      <c r="B27" s="147" t="s">
        <v>55</v>
      </c>
      <c r="C27" s="6"/>
      <c r="D27" s="135">
        <f t="shared" si="12"/>
        <v>0</v>
      </c>
      <c r="E27" s="135">
        <f t="shared" si="12"/>
        <v>0</v>
      </c>
      <c r="F27" s="135">
        <f t="shared" si="12"/>
        <v>0</v>
      </c>
      <c r="G27" s="135">
        <f t="shared" si="12"/>
        <v>0</v>
      </c>
      <c r="H27" s="135">
        <f t="shared" si="12"/>
        <v>0</v>
      </c>
      <c r="I27" s="135">
        <f t="shared" si="12"/>
        <v>0</v>
      </c>
      <c r="J27" s="135">
        <f t="shared" si="12"/>
        <v>0</v>
      </c>
      <c r="K27" s="135">
        <f t="shared" si="13"/>
        <v>0</v>
      </c>
    </row>
    <row r="28" spans="2:13" customFormat="1" ht="31.5" x14ac:dyDescent="0.25">
      <c r="B28" s="152" t="s">
        <v>252</v>
      </c>
      <c r="C28" s="153" t="s">
        <v>250</v>
      </c>
      <c r="D28" s="154">
        <f>D29+D30+D33+D34</f>
        <v>105.68</v>
      </c>
      <c r="E28" s="154">
        <f t="shared" ref="E28:J28" si="14">E29+E30+E33+E34</f>
        <v>0</v>
      </c>
      <c r="F28" s="154">
        <f t="shared" si="14"/>
        <v>75000</v>
      </c>
      <c r="G28" s="154">
        <f t="shared" si="14"/>
        <v>65825032.442999996</v>
      </c>
      <c r="H28" s="154">
        <f t="shared" si="14"/>
        <v>0</v>
      </c>
      <c r="I28" s="154">
        <f t="shared" si="14"/>
        <v>0</v>
      </c>
      <c r="J28" s="154">
        <f t="shared" si="14"/>
        <v>0</v>
      </c>
      <c r="K28" s="155">
        <f>SUM(D28:J28)</f>
        <v>65900138.122999996</v>
      </c>
    </row>
    <row r="29" spans="2:13" customFormat="1" x14ac:dyDescent="0.25">
      <c r="B29" s="147" t="s">
        <v>51</v>
      </c>
      <c r="C29" s="6"/>
      <c r="D29" s="180">
        <v>0</v>
      </c>
      <c r="E29" s="180"/>
      <c r="F29" s="180"/>
      <c r="G29" s="180"/>
      <c r="H29" s="180"/>
      <c r="I29" s="180"/>
      <c r="J29" s="180"/>
      <c r="K29" s="157">
        <f t="shared" ref="K29:K54" si="15">SUM(D29:J29)</f>
        <v>0</v>
      </c>
    </row>
    <row r="30" spans="2:13" customFormat="1" ht="31.5" x14ac:dyDescent="0.25">
      <c r="B30" s="147" t="s">
        <v>56</v>
      </c>
      <c r="C30" s="6"/>
      <c r="D30" s="180">
        <f>D31+D32</f>
        <v>105.68</v>
      </c>
      <c r="E30" s="180">
        <f>E31+E32</f>
        <v>0</v>
      </c>
      <c r="F30" s="180">
        <f t="shared" ref="F30:J30" si="16">F31+F32</f>
        <v>75000</v>
      </c>
      <c r="G30" s="180">
        <f t="shared" si="16"/>
        <v>65825032.442999996</v>
      </c>
      <c r="H30" s="180">
        <f t="shared" si="16"/>
        <v>0</v>
      </c>
      <c r="I30" s="180">
        <f t="shared" si="16"/>
        <v>0</v>
      </c>
      <c r="J30" s="180">
        <f t="shared" si="16"/>
        <v>0</v>
      </c>
      <c r="K30" s="157">
        <f t="shared" si="15"/>
        <v>65900138.122999996</v>
      </c>
    </row>
    <row r="31" spans="2:13" s="146" customFormat="1" x14ac:dyDescent="0.25">
      <c r="B31" s="88" t="s">
        <v>52</v>
      </c>
      <c r="C31" s="151"/>
      <c r="D31" s="180">
        <f>'Перечень ОКСов ПП-1'!G63</f>
        <v>105.68</v>
      </c>
      <c r="E31" s="180">
        <f>'Перечень ОКСов ПП-1'!H63</f>
        <v>0</v>
      </c>
      <c r="F31" s="180">
        <f>'Перечень ОКСов ПП-1'!I63</f>
        <v>75000</v>
      </c>
      <c r="G31" s="180">
        <f>'Перечень ОКСов ПП-1'!J63</f>
        <v>65825032.442999996</v>
      </c>
      <c r="H31" s="180">
        <f>'Перечень ОКСов ПП-1'!K63</f>
        <v>0</v>
      </c>
      <c r="I31" s="180">
        <f>'Перечень ОКСов ПП-1'!L63</f>
        <v>0</v>
      </c>
      <c r="J31" s="180">
        <f>'Перечень ОКСов ПП-1'!M63</f>
        <v>0</v>
      </c>
      <c r="K31" s="157">
        <f t="shared" si="15"/>
        <v>65900138.122999996</v>
      </c>
    </row>
    <row r="32" spans="2:13" customFormat="1" x14ac:dyDescent="0.25">
      <c r="B32" s="147" t="s">
        <v>57</v>
      </c>
      <c r="C32" s="6"/>
      <c r="D32" s="180">
        <v>0</v>
      </c>
      <c r="E32" s="180"/>
      <c r="F32" s="180"/>
      <c r="G32" s="180"/>
      <c r="H32" s="180"/>
      <c r="I32" s="180"/>
      <c r="J32" s="180"/>
      <c r="K32" s="157">
        <f t="shared" si="15"/>
        <v>0</v>
      </c>
    </row>
    <row r="33" spans="2:11" customFormat="1" ht="31.5" x14ac:dyDescent="0.25">
      <c r="B33" s="147" t="s">
        <v>54</v>
      </c>
      <c r="C33" s="6"/>
      <c r="D33" s="180">
        <v>0</v>
      </c>
      <c r="E33" s="180"/>
      <c r="F33" s="180"/>
      <c r="G33" s="180"/>
      <c r="H33" s="180"/>
      <c r="I33" s="180"/>
      <c r="J33" s="180"/>
      <c r="K33" s="157">
        <f t="shared" si="15"/>
        <v>0</v>
      </c>
    </row>
    <row r="34" spans="2:11" customFormat="1" x14ac:dyDescent="0.25">
      <c r="B34" s="147" t="s">
        <v>55</v>
      </c>
      <c r="C34" s="6"/>
      <c r="D34" s="180">
        <f>'Перечень ОКСов ПП-1'!G66</f>
        <v>0</v>
      </c>
      <c r="E34" s="180">
        <f>'Перечень ОКСов ПП-1'!H66</f>
        <v>0</v>
      </c>
      <c r="F34" s="180">
        <f>'Перечень ОКСов ПП-1'!I66</f>
        <v>0</v>
      </c>
      <c r="G34" s="180">
        <f>'Перечень ОКСов ПП-1'!J66</f>
        <v>0</v>
      </c>
      <c r="H34" s="180">
        <f>'Перечень ОКСов ПП-1'!K66</f>
        <v>0</v>
      </c>
      <c r="I34" s="180">
        <f>'Перечень ОКСов ПП-1'!L66</f>
        <v>0</v>
      </c>
      <c r="J34" s="180">
        <f>'Перечень ОКСов ПП-1'!M66</f>
        <v>0</v>
      </c>
      <c r="K34" s="157">
        <f t="shared" si="15"/>
        <v>0</v>
      </c>
    </row>
    <row r="35" spans="2:11" customFormat="1" ht="31.5" x14ac:dyDescent="0.25">
      <c r="B35" s="152" t="s">
        <v>253</v>
      </c>
      <c r="C35" s="153" t="s">
        <v>250</v>
      </c>
      <c r="D35" s="154">
        <f>D36+D37+D40+D41</f>
        <v>0</v>
      </c>
      <c r="E35" s="154">
        <f>E36+E37+E40+E41</f>
        <v>512106</v>
      </c>
      <c r="F35" s="154">
        <f t="shared" ref="F35:J35" si="17">F36+F37+F40+F41</f>
        <v>965018.88</v>
      </c>
      <c r="G35" s="154">
        <f t="shared" si="17"/>
        <v>1621100</v>
      </c>
      <c r="H35" s="154">
        <f t="shared" si="17"/>
        <v>0</v>
      </c>
      <c r="I35" s="154">
        <f t="shared" si="17"/>
        <v>0</v>
      </c>
      <c r="J35" s="154">
        <f t="shared" si="17"/>
        <v>0</v>
      </c>
      <c r="K35" s="155">
        <f t="shared" si="15"/>
        <v>3098224.88</v>
      </c>
    </row>
    <row r="36" spans="2:11" customFormat="1" x14ac:dyDescent="0.25">
      <c r="B36" s="147" t="s">
        <v>51</v>
      </c>
      <c r="C36" s="6"/>
      <c r="D36" s="180">
        <f>'Перечень ОКСов ПП-1'!G118</f>
        <v>0</v>
      </c>
      <c r="E36" s="180">
        <f>'Перечень ОКСов ПП-1'!H118</f>
        <v>256053</v>
      </c>
      <c r="F36" s="180">
        <f>'Перечень ОКСов ПП-1'!I118</f>
        <v>482509.44</v>
      </c>
      <c r="G36" s="180">
        <f>'Перечень ОКСов ПП-1'!J118</f>
        <v>810550</v>
      </c>
      <c r="H36" s="180">
        <f>'Перечень ОКСов ПП-1'!K118</f>
        <v>0</v>
      </c>
      <c r="I36" s="180">
        <f>'Перечень ОКСов ПП-1'!L118</f>
        <v>0</v>
      </c>
      <c r="J36" s="180">
        <f>'Перечень ОКСов ПП-1'!M118</f>
        <v>0</v>
      </c>
      <c r="K36" s="157">
        <f t="shared" si="15"/>
        <v>1549112.44</v>
      </c>
    </row>
    <row r="37" spans="2:11" customFormat="1" ht="31.5" x14ac:dyDescent="0.25">
      <c r="B37" s="147" t="s">
        <v>56</v>
      </c>
      <c r="C37" s="6"/>
      <c r="D37" s="180">
        <f>D38+D39</f>
        <v>0</v>
      </c>
      <c r="E37" s="180">
        <f t="shared" ref="E37:J37" si="18">E38+E39</f>
        <v>256053</v>
      </c>
      <c r="F37" s="180">
        <f t="shared" si="18"/>
        <v>482509.44</v>
      </c>
      <c r="G37" s="180">
        <f t="shared" si="18"/>
        <v>810550</v>
      </c>
      <c r="H37" s="180">
        <f t="shared" si="18"/>
        <v>0</v>
      </c>
      <c r="I37" s="180">
        <f t="shared" si="18"/>
        <v>0</v>
      </c>
      <c r="J37" s="180">
        <f t="shared" si="18"/>
        <v>0</v>
      </c>
      <c r="K37" s="157">
        <f t="shared" si="15"/>
        <v>1549112.44</v>
      </c>
    </row>
    <row r="38" spans="2:11" s="146" customFormat="1" x14ac:dyDescent="0.25">
      <c r="B38" s="88" t="s">
        <v>52</v>
      </c>
      <c r="C38" s="151"/>
      <c r="D38" s="180">
        <f>'Перечень ОКСов ПП-1'!G117</f>
        <v>0</v>
      </c>
      <c r="E38" s="180">
        <f>'Перечень ОКСов ПП-1'!H117</f>
        <v>256053</v>
      </c>
      <c r="F38" s="180">
        <f>'Перечень ОКСов ПП-1'!I117</f>
        <v>482509.44</v>
      </c>
      <c r="G38" s="180">
        <f>'Перечень ОКСов ПП-1'!J117</f>
        <v>810550</v>
      </c>
      <c r="H38" s="180">
        <f>'Перечень ОКСов ПП-1'!K117</f>
        <v>0</v>
      </c>
      <c r="I38" s="180">
        <f>'Перечень ОКСов ПП-1'!L117</f>
        <v>0</v>
      </c>
      <c r="J38" s="180">
        <f>'Перечень ОКСов ПП-1'!M117</f>
        <v>0</v>
      </c>
      <c r="K38" s="157">
        <f t="shared" si="15"/>
        <v>1549112.44</v>
      </c>
    </row>
    <row r="39" spans="2:11" customFormat="1" x14ac:dyDescent="0.25">
      <c r="B39" s="147" t="s">
        <v>57</v>
      </c>
      <c r="C39" s="6"/>
      <c r="D39" s="180"/>
      <c r="E39" s="180"/>
      <c r="F39" s="180"/>
      <c r="G39" s="180"/>
      <c r="H39" s="180"/>
      <c r="I39" s="180"/>
      <c r="J39" s="180"/>
      <c r="K39" s="157">
        <f t="shared" si="15"/>
        <v>0</v>
      </c>
    </row>
    <row r="40" spans="2:11" customFormat="1" ht="31.5" x14ac:dyDescent="0.25">
      <c r="B40" s="147" t="s">
        <v>54</v>
      </c>
      <c r="C40" s="6"/>
      <c r="D40" s="180"/>
      <c r="E40" s="180"/>
      <c r="F40" s="180"/>
      <c r="G40" s="180"/>
      <c r="H40" s="180"/>
      <c r="I40" s="180"/>
      <c r="J40" s="180"/>
      <c r="K40" s="157">
        <f t="shared" si="15"/>
        <v>0</v>
      </c>
    </row>
    <row r="41" spans="2:11" customFormat="1" x14ac:dyDescent="0.25">
      <c r="B41" s="147" t="s">
        <v>55</v>
      </c>
      <c r="C41" s="6"/>
      <c r="D41" s="180"/>
      <c r="E41" s="180"/>
      <c r="F41" s="180"/>
      <c r="G41" s="180"/>
      <c r="H41" s="180"/>
      <c r="I41" s="180"/>
      <c r="J41" s="180"/>
      <c r="K41" s="157">
        <f t="shared" si="15"/>
        <v>0</v>
      </c>
    </row>
    <row r="42" spans="2:11" customFormat="1" ht="31.5" x14ac:dyDescent="0.25">
      <c r="B42" s="152" t="s">
        <v>254</v>
      </c>
      <c r="C42" s="153" t="s">
        <v>250</v>
      </c>
      <c r="D42" s="154">
        <f>D43+D44+D47+D48</f>
        <v>230000</v>
      </c>
      <c r="E42" s="154">
        <f t="shared" ref="E42:J42" si="19">E43+E44+E47+E48</f>
        <v>1216470.6000000001</v>
      </c>
      <c r="F42" s="154">
        <f t="shared" si="19"/>
        <v>255736.58</v>
      </c>
      <c r="G42" s="154">
        <f t="shared" si="19"/>
        <v>4600720</v>
      </c>
      <c r="H42" s="154">
        <f t="shared" si="19"/>
        <v>0</v>
      </c>
      <c r="I42" s="154">
        <f t="shared" si="19"/>
        <v>0</v>
      </c>
      <c r="J42" s="154">
        <f t="shared" si="19"/>
        <v>0</v>
      </c>
      <c r="K42" s="155">
        <f t="shared" si="15"/>
        <v>6302927.1799999997</v>
      </c>
    </row>
    <row r="43" spans="2:11" customFormat="1" x14ac:dyDescent="0.25">
      <c r="B43" s="147" t="s">
        <v>51</v>
      </c>
      <c r="C43" s="6"/>
      <c r="D43" s="180">
        <f>'Перечень ОКСов ПП-1'!G166</f>
        <v>115000</v>
      </c>
      <c r="E43" s="180">
        <f>'Перечень ОКСов ПП-1'!H166</f>
        <v>608235.30000000005</v>
      </c>
      <c r="F43" s="180">
        <f>'Перечень ОКСов ПП-1'!I166</f>
        <v>127868.29</v>
      </c>
      <c r="G43" s="180">
        <f>'Перечень ОКСов ПП-1'!J166</f>
        <v>2300360</v>
      </c>
      <c r="H43" s="180">
        <f>'Перечень ОКСов ПП-1'!K166</f>
        <v>0</v>
      </c>
      <c r="I43" s="180">
        <f>'Перечень ОКСов ПП-1'!L166</f>
        <v>0</v>
      </c>
      <c r="J43" s="180">
        <f>'Перечень ОКСов ПП-1'!M166</f>
        <v>0</v>
      </c>
      <c r="K43" s="157">
        <f t="shared" si="15"/>
        <v>3151463.59</v>
      </c>
    </row>
    <row r="44" spans="2:11" customFormat="1" ht="31.5" x14ac:dyDescent="0.25">
      <c r="B44" s="147" t="s">
        <v>56</v>
      </c>
      <c r="C44" s="6"/>
      <c r="D44" s="180">
        <f>D45+D46</f>
        <v>115000</v>
      </c>
      <c r="E44" s="180">
        <f t="shared" ref="E44:J44" si="20">E45+E46</f>
        <v>608235.30000000005</v>
      </c>
      <c r="F44" s="180">
        <f t="shared" si="20"/>
        <v>127868.29</v>
      </c>
      <c r="G44" s="180">
        <f t="shared" si="20"/>
        <v>2300360</v>
      </c>
      <c r="H44" s="180">
        <f t="shared" si="20"/>
        <v>0</v>
      </c>
      <c r="I44" s="180">
        <f t="shared" si="20"/>
        <v>0</v>
      </c>
      <c r="J44" s="180">
        <f t="shared" si="20"/>
        <v>0</v>
      </c>
      <c r="K44" s="157">
        <f t="shared" si="15"/>
        <v>3151463.59</v>
      </c>
    </row>
    <row r="45" spans="2:11" s="146" customFormat="1" x14ac:dyDescent="0.25">
      <c r="B45" s="88" t="s">
        <v>52</v>
      </c>
      <c r="C45" s="151"/>
      <c r="D45" s="180">
        <f>'Перечень ОКСов ПП-1'!G165</f>
        <v>115000</v>
      </c>
      <c r="E45" s="180">
        <f>'Перечень ОКСов ПП-1'!H165</f>
        <v>608235.30000000005</v>
      </c>
      <c r="F45" s="180">
        <f>'Перечень ОКСов ПП-1'!I165</f>
        <v>127868.29</v>
      </c>
      <c r="G45" s="180">
        <f>'Перечень ОКСов ПП-1'!J165</f>
        <v>2300360</v>
      </c>
      <c r="H45" s="180">
        <f>'Перечень ОКСов ПП-1'!K165</f>
        <v>0</v>
      </c>
      <c r="I45" s="180">
        <f>'Перечень ОКСов ПП-1'!L165</f>
        <v>0</v>
      </c>
      <c r="J45" s="180">
        <f>'Перечень ОКСов ПП-1'!M165</f>
        <v>0</v>
      </c>
      <c r="K45" s="157">
        <f t="shared" si="15"/>
        <v>3151463.59</v>
      </c>
    </row>
    <row r="46" spans="2:11" customFormat="1" x14ac:dyDescent="0.25">
      <c r="B46" s="147" t="s">
        <v>57</v>
      </c>
      <c r="C46" s="6"/>
      <c r="D46" s="180"/>
      <c r="E46" s="180"/>
      <c r="F46" s="180"/>
      <c r="G46" s="180"/>
      <c r="H46" s="180"/>
      <c r="I46" s="180"/>
      <c r="J46" s="180"/>
      <c r="K46" s="157">
        <f t="shared" si="15"/>
        <v>0</v>
      </c>
    </row>
    <row r="47" spans="2:11" customFormat="1" ht="31.5" x14ac:dyDescent="0.25">
      <c r="B47" s="147" t="s">
        <v>54</v>
      </c>
      <c r="C47" s="6"/>
      <c r="D47" s="180"/>
      <c r="E47" s="180"/>
      <c r="F47" s="180"/>
      <c r="G47" s="180"/>
      <c r="H47" s="180"/>
      <c r="I47" s="180"/>
      <c r="J47" s="180"/>
      <c r="K47" s="157">
        <f t="shared" si="15"/>
        <v>0</v>
      </c>
    </row>
    <row r="48" spans="2:11" customFormat="1" x14ac:dyDescent="0.25">
      <c r="B48" s="147" t="s">
        <v>55</v>
      </c>
      <c r="C48" s="6"/>
      <c r="D48" s="180"/>
      <c r="E48" s="180"/>
      <c r="F48" s="180"/>
      <c r="G48" s="180"/>
      <c r="H48" s="180"/>
      <c r="I48" s="180"/>
      <c r="J48" s="180"/>
      <c r="K48" s="157">
        <f t="shared" si="15"/>
        <v>0</v>
      </c>
    </row>
    <row r="49" spans="2:12" customFormat="1" ht="31.5" x14ac:dyDescent="0.25">
      <c r="B49" s="152" t="s">
        <v>255</v>
      </c>
      <c r="C49" s="153" t="s">
        <v>250</v>
      </c>
      <c r="D49" s="154">
        <f>D50+D51+D54+D55</f>
        <v>962908.4</v>
      </c>
      <c r="E49" s="154">
        <f t="shared" ref="E49:J49" si="21">E50+E51+E54+E55</f>
        <v>2255361.0955999997</v>
      </c>
      <c r="F49" s="154">
        <f t="shared" si="21"/>
        <v>528990.14</v>
      </c>
      <c r="G49" s="154">
        <f t="shared" si="21"/>
        <v>579280</v>
      </c>
      <c r="H49" s="154">
        <f t="shared" si="21"/>
        <v>0</v>
      </c>
      <c r="I49" s="154">
        <f t="shared" si="21"/>
        <v>0</v>
      </c>
      <c r="J49" s="154">
        <f t="shared" si="21"/>
        <v>0</v>
      </c>
      <c r="K49" s="155">
        <f t="shared" si="15"/>
        <v>4326539.6355999997</v>
      </c>
    </row>
    <row r="50" spans="2:12" customFormat="1" x14ac:dyDescent="0.25">
      <c r="B50" s="147" t="s">
        <v>51</v>
      </c>
      <c r="C50" s="6"/>
      <c r="D50" s="180">
        <f>'Перечень ОКСов ПП-1'!G316</f>
        <v>481454.2</v>
      </c>
      <c r="E50" s="180">
        <f>'Перечень ОКСов ПП-1'!H316</f>
        <v>1127680.5477999998</v>
      </c>
      <c r="F50" s="180">
        <f>'Перечень ОКСов ПП-1'!I316</f>
        <v>264495.07</v>
      </c>
      <c r="G50" s="180">
        <f>'Перечень ОКСов ПП-1'!J316</f>
        <v>289640</v>
      </c>
      <c r="H50" s="180">
        <f>'Перечень ОКСов ПП-1'!K316</f>
        <v>0</v>
      </c>
      <c r="I50" s="180">
        <f>'Перечень ОКСов ПП-1'!L316</f>
        <v>0</v>
      </c>
      <c r="J50" s="180">
        <f>'Перечень ОКСов ПП-1'!M316</f>
        <v>0</v>
      </c>
      <c r="K50" s="157">
        <f t="shared" si="15"/>
        <v>2163269.8177999998</v>
      </c>
    </row>
    <row r="51" spans="2:12" customFormat="1" ht="31.5" x14ac:dyDescent="0.25">
      <c r="B51" s="147" t="s">
        <v>56</v>
      </c>
      <c r="C51" s="6"/>
      <c r="D51" s="180">
        <f>D52+D53</f>
        <v>481454.2</v>
      </c>
      <c r="E51" s="180">
        <f t="shared" ref="E51:J51" si="22">E52+E53</f>
        <v>1127680.5477999998</v>
      </c>
      <c r="F51" s="180">
        <f t="shared" si="22"/>
        <v>264495.07</v>
      </c>
      <c r="G51" s="180">
        <f t="shared" si="22"/>
        <v>289640</v>
      </c>
      <c r="H51" s="180">
        <f t="shared" si="22"/>
        <v>0</v>
      </c>
      <c r="I51" s="180">
        <f t="shared" si="22"/>
        <v>0</v>
      </c>
      <c r="J51" s="180">
        <f t="shared" si="22"/>
        <v>0</v>
      </c>
      <c r="K51" s="157">
        <f t="shared" si="15"/>
        <v>2163269.8177999998</v>
      </c>
    </row>
    <row r="52" spans="2:12" s="146" customFormat="1" x14ac:dyDescent="0.25">
      <c r="B52" s="88" t="s">
        <v>52</v>
      </c>
      <c r="C52" s="151"/>
      <c r="D52" s="180">
        <f>'Перечень ОКСов ПП-1'!G315</f>
        <v>481454.2</v>
      </c>
      <c r="E52" s="180">
        <f>'Перечень ОКСов ПП-1'!H315</f>
        <v>1127680.5477999998</v>
      </c>
      <c r="F52" s="180">
        <f>'Перечень ОКСов ПП-1'!I315</f>
        <v>264495.07</v>
      </c>
      <c r="G52" s="180">
        <f>'Перечень ОКСов ПП-1'!J315</f>
        <v>289640</v>
      </c>
      <c r="H52" s="180">
        <f>'Перечень ОКСов ПП-1'!K315</f>
        <v>0</v>
      </c>
      <c r="I52" s="180">
        <f>'Перечень ОКСов ПП-1'!L315</f>
        <v>0</v>
      </c>
      <c r="J52" s="180">
        <f>'Перечень ОКСов ПП-1'!M315</f>
        <v>0</v>
      </c>
      <c r="K52" s="157">
        <f t="shared" si="15"/>
        <v>2163269.8177999998</v>
      </c>
    </row>
    <row r="53" spans="2:12" customFormat="1" x14ac:dyDescent="0.25">
      <c r="B53" s="147" t="s">
        <v>57</v>
      </c>
      <c r="C53" s="6"/>
      <c r="D53" s="180"/>
      <c r="E53" s="180"/>
      <c r="F53" s="180"/>
      <c r="G53" s="180"/>
      <c r="H53" s="180"/>
      <c r="I53" s="180"/>
      <c r="J53" s="180"/>
      <c r="K53" s="157">
        <f t="shared" si="15"/>
        <v>0</v>
      </c>
    </row>
    <row r="54" spans="2:12" customFormat="1" ht="31.5" x14ac:dyDescent="0.25">
      <c r="B54" s="147" t="s">
        <v>54</v>
      </c>
      <c r="C54" s="6"/>
      <c r="D54" s="180"/>
      <c r="E54" s="180"/>
      <c r="F54" s="180"/>
      <c r="G54" s="180"/>
      <c r="H54" s="180"/>
      <c r="I54" s="180"/>
      <c r="J54" s="180"/>
      <c r="K54" s="157">
        <f t="shared" si="15"/>
        <v>0</v>
      </c>
    </row>
    <row r="55" spans="2:12" customFormat="1" x14ac:dyDescent="0.25">
      <c r="B55" s="147" t="s">
        <v>55</v>
      </c>
      <c r="C55" s="6"/>
      <c r="D55" s="156"/>
      <c r="E55" s="156"/>
      <c r="F55" s="156"/>
      <c r="G55" s="156"/>
      <c r="H55" s="156"/>
      <c r="I55" s="156"/>
      <c r="J55" s="156"/>
      <c r="K55" s="157">
        <f>SUM(D55:J55)</f>
        <v>0</v>
      </c>
    </row>
    <row r="56" spans="2:12" customFormat="1" x14ac:dyDescent="0.25">
      <c r="B56" s="152" t="s">
        <v>256</v>
      </c>
      <c r="C56" s="153" t="s">
        <v>250</v>
      </c>
      <c r="D56" s="154">
        <f>D57+D58+D61+D62</f>
        <v>28868</v>
      </c>
      <c r="E56" s="154">
        <f t="shared" ref="E56:J56" si="23">E57+E58+E61+E62</f>
        <v>40415.199999999997</v>
      </c>
      <c r="F56" s="154">
        <f t="shared" si="23"/>
        <v>40415.199999999997</v>
      </c>
      <c r="G56" s="154">
        <f t="shared" si="23"/>
        <v>44456.72</v>
      </c>
      <c r="H56" s="154">
        <f t="shared" si="23"/>
        <v>48902.392000000007</v>
      </c>
      <c r="I56" s="154">
        <f t="shared" si="23"/>
        <v>53792.631200000011</v>
      </c>
      <c r="J56" s="154">
        <f t="shared" si="23"/>
        <v>59171.894320000014</v>
      </c>
      <c r="K56" s="155">
        <f t="shared" ref="K56:K69" si="24">SUM(D56:J56)</f>
        <v>316022.03752000001</v>
      </c>
    </row>
    <row r="57" spans="2:12" customFormat="1" x14ac:dyDescent="0.25">
      <c r="B57" s="147" t="s">
        <v>51</v>
      </c>
      <c r="C57" s="6"/>
      <c r="D57" s="180">
        <v>0</v>
      </c>
      <c r="E57" s="180">
        <v>0</v>
      </c>
      <c r="F57" s="180">
        <v>0</v>
      </c>
      <c r="G57" s="180">
        <v>0</v>
      </c>
      <c r="H57" s="180">
        <v>0</v>
      </c>
      <c r="I57" s="180">
        <v>0</v>
      </c>
      <c r="J57" s="180">
        <v>0</v>
      </c>
      <c r="K57" s="157">
        <f t="shared" si="24"/>
        <v>0</v>
      </c>
    </row>
    <row r="58" spans="2:12" customFormat="1" ht="31.5" x14ac:dyDescent="0.25">
      <c r="B58" s="147" t="s">
        <v>56</v>
      </c>
      <c r="C58" s="6"/>
      <c r="D58" s="180">
        <f>D59+D60</f>
        <v>28868</v>
      </c>
      <c r="E58" s="180">
        <f t="shared" ref="E58:J58" si="25">E59+E60</f>
        <v>40415.199999999997</v>
      </c>
      <c r="F58" s="180">
        <f t="shared" si="25"/>
        <v>40415.199999999997</v>
      </c>
      <c r="G58" s="180">
        <f t="shared" si="25"/>
        <v>44456.72</v>
      </c>
      <c r="H58" s="180">
        <f t="shared" si="25"/>
        <v>48902.392000000007</v>
      </c>
      <c r="I58" s="180">
        <f t="shared" si="25"/>
        <v>53792.631200000011</v>
      </c>
      <c r="J58" s="180">
        <f t="shared" si="25"/>
        <v>59171.894320000014</v>
      </c>
      <c r="K58" s="157">
        <f t="shared" si="24"/>
        <v>316022.03752000001</v>
      </c>
    </row>
    <row r="59" spans="2:12" s="146" customFormat="1" x14ac:dyDescent="0.25">
      <c r="B59" s="88" t="s">
        <v>52</v>
      </c>
      <c r="C59" s="151"/>
      <c r="D59" s="180">
        <v>28868</v>
      </c>
      <c r="E59" s="180">
        <v>40415.199999999997</v>
      </c>
      <c r="F59" s="180">
        <v>40415.199999999997</v>
      </c>
      <c r="G59" s="180">
        <v>44456.72</v>
      </c>
      <c r="H59" s="180">
        <v>48902.392000000007</v>
      </c>
      <c r="I59" s="180">
        <v>53792.631200000011</v>
      </c>
      <c r="J59" s="180">
        <v>59171.894320000014</v>
      </c>
      <c r="K59" s="157">
        <f t="shared" si="24"/>
        <v>316022.03752000001</v>
      </c>
    </row>
    <row r="60" spans="2:12" customFormat="1" x14ac:dyDescent="0.25">
      <c r="B60" s="147" t="s">
        <v>57</v>
      </c>
      <c r="C60" s="6"/>
      <c r="D60" s="180">
        <v>0</v>
      </c>
      <c r="E60" s="180">
        <v>0</v>
      </c>
      <c r="F60" s="180">
        <v>0</v>
      </c>
      <c r="G60" s="180">
        <v>0</v>
      </c>
      <c r="H60" s="180">
        <v>0</v>
      </c>
      <c r="I60" s="180">
        <v>0</v>
      </c>
      <c r="J60" s="180">
        <v>0</v>
      </c>
      <c r="K60" s="157">
        <f t="shared" si="24"/>
        <v>0</v>
      </c>
      <c r="L60" s="146"/>
    </row>
    <row r="61" spans="2:12" customFormat="1" ht="31.5" x14ac:dyDescent="0.25">
      <c r="B61" s="147" t="s">
        <v>54</v>
      </c>
      <c r="C61" s="6"/>
      <c r="D61" s="180">
        <v>0</v>
      </c>
      <c r="E61" s="180">
        <v>0</v>
      </c>
      <c r="F61" s="180">
        <v>0</v>
      </c>
      <c r="G61" s="180">
        <v>0</v>
      </c>
      <c r="H61" s="180">
        <v>0</v>
      </c>
      <c r="I61" s="180">
        <v>0</v>
      </c>
      <c r="J61" s="180">
        <v>0</v>
      </c>
      <c r="K61" s="157">
        <f t="shared" si="24"/>
        <v>0</v>
      </c>
      <c r="L61" s="146"/>
    </row>
    <row r="62" spans="2:12" customFormat="1" x14ac:dyDescent="0.25">
      <c r="B62" s="147" t="s">
        <v>55</v>
      </c>
      <c r="C62" s="6"/>
      <c r="D62" s="156">
        <v>0</v>
      </c>
      <c r="E62" s="156">
        <v>0</v>
      </c>
      <c r="F62" s="156">
        <v>0</v>
      </c>
      <c r="G62" s="156">
        <v>0</v>
      </c>
      <c r="H62" s="156">
        <v>0</v>
      </c>
      <c r="I62" s="156">
        <v>0</v>
      </c>
      <c r="J62" s="156">
        <v>0</v>
      </c>
      <c r="K62" s="157">
        <f t="shared" si="24"/>
        <v>0</v>
      </c>
      <c r="L62" s="146"/>
    </row>
    <row r="63" spans="2:12" customFormat="1" ht="31.5" x14ac:dyDescent="0.25">
      <c r="B63" s="152" t="s">
        <v>257</v>
      </c>
      <c r="C63" s="153" t="s">
        <v>250</v>
      </c>
      <c r="D63" s="154">
        <f>D64+D65+D68+D69</f>
        <v>360892.1</v>
      </c>
      <c r="E63" s="154">
        <f t="shared" ref="E63:J63" si="26">E64+E65+E68+E69</f>
        <v>505248.94</v>
      </c>
      <c r="F63" s="154">
        <f t="shared" si="26"/>
        <v>505248.94</v>
      </c>
      <c r="G63" s="154">
        <f t="shared" si="26"/>
        <v>555773.83400000003</v>
      </c>
      <c r="H63" s="154">
        <f t="shared" si="26"/>
        <v>611351.21740000008</v>
      </c>
      <c r="I63" s="154">
        <f t="shared" si="26"/>
        <v>672486.33914000017</v>
      </c>
      <c r="J63" s="154">
        <f t="shared" si="26"/>
        <v>739734.97305400029</v>
      </c>
      <c r="K63" s="155">
        <f t="shared" si="24"/>
        <v>3950736.3435940007</v>
      </c>
      <c r="L63" s="146"/>
    </row>
    <row r="64" spans="2:12" customFormat="1" x14ac:dyDescent="0.25">
      <c r="B64" s="147" t="s">
        <v>51</v>
      </c>
      <c r="C64" s="6"/>
      <c r="D64" s="180">
        <v>0</v>
      </c>
      <c r="E64" s="180">
        <v>0</v>
      </c>
      <c r="F64" s="180">
        <v>0</v>
      </c>
      <c r="G64" s="180">
        <v>0</v>
      </c>
      <c r="H64" s="180">
        <v>0</v>
      </c>
      <c r="I64" s="180">
        <v>0</v>
      </c>
      <c r="J64" s="180">
        <v>0</v>
      </c>
      <c r="K64" s="157">
        <f t="shared" si="24"/>
        <v>0</v>
      </c>
      <c r="L64" s="146"/>
    </row>
    <row r="65" spans="2:12" customFormat="1" ht="31.5" x14ac:dyDescent="0.25">
      <c r="B65" s="147" t="s">
        <v>56</v>
      </c>
      <c r="C65" s="6"/>
      <c r="D65" s="180">
        <f>D66+D67</f>
        <v>360892.1</v>
      </c>
      <c r="E65" s="180">
        <f t="shared" ref="E65:J65" si="27">E66+E67</f>
        <v>505248.94</v>
      </c>
      <c r="F65" s="180">
        <f t="shared" si="27"/>
        <v>505248.94</v>
      </c>
      <c r="G65" s="180">
        <f t="shared" si="27"/>
        <v>555773.83400000003</v>
      </c>
      <c r="H65" s="180">
        <f t="shared" si="27"/>
        <v>611351.21740000008</v>
      </c>
      <c r="I65" s="180">
        <f t="shared" si="27"/>
        <v>672486.33914000017</v>
      </c>
      <c r="J65" s="180">
        <f t="shared" si="27"/>
        <v>739734.97305400029</v>
      </c>
      <c r="K65" s="157">
        <f t="shared" si="24"/>
        <v>3950736.3435940007</v>
      </c>
      <c r="L65" s="146"/>
    </row>
    <row r="66" spans="2:12" s="146" customFormat="1" x14ac:dyDescent="0.25">
      <c r="B66" s="88" t="s">
        <v>52</v>
      </c>
      <c r="C66" s="151"/>
      <c r="D66" s="180">
        <v>360892.1</v>
      </c>
      <c r="E66" s="180">
        <v>505248.94</v>
      </c>
      <c r="F66" s="180">
        <v>505248.94</v>
      </c>
      <c r="G66" s="180">
        <v>555773.83400000003</v>
      </c>
      <c r="H66" s="180">
        <v>611351.21740000008</v>
      </c>
      <c r="I66" s="180">
        <v>672486.33914000017</v>
      </c>
      <c r="J66" s="180">
        <v>739734.97305400029</v>
      </c>
      <c r="K66" s="157">
        <f t="shared" si="24"/>
        <v>3950736.3435940007</v>
      </c>
    </row>
    <row r="67" spans="2:12" customFormat="1" x14ac:dyDescent="0.25">
      <c r="B67" s="147" t="s">
        <v>57</v>
      </c>
      <c r="C67" s="6"/>
      <c r="D67" s="180">
        <v>0</v>
      </c>
      <c r="E67" s="180">
        <v>0</v>
      </c>
      <c r="F67" s="180">
        <v>0</v>
      </c>
      <c r="G67" s="180">
        <v>0</v>
      </c>
      <c r="H67" s="180">
        <v>0</v>
      </c>
      <c r="I67" s="180">
        <v>0</v>
      </c>
      <c r="J67" s="180">
        <v>0</v>
      </c>
      <c r="K67" s="157">
        <f t="shared" si="24"/>
        <v>0</v>
      </c>
    </row>
    <row r="68" spans="2:12" customFormat="1" ht="31.5" x14ac:dyDescent="0.25">
      <c r="B68" s="147" t="s">
        <v>54</v>
      </c>
      <c r="C68" s="6"/>
      <c r="D68" s="180">
        <v>0</v>
      </c>
      <c r="E68" s="180">
        <v>0</v>
      </c>
      <c r="F68" s="180">
        <v>0</v>
      </c>
      <c r="G68" s="180">
        <v>0</v>
      </c>
      <c r="H68" s="180">
        <v>0</v>
      </c>
      <c r="I68" s="180">
        <v>0</v>
      </c>
      <c r="J68" s="180">
        <v>0</v>
      </c>
      <c r="K68" s="157">
        <f t="shared" si="24"/>
        <v>0</v>
      </c>
    </row>
    <row r="69" spans="2:12" customFormat="1" x14ac:dyDescent="0.25">
      <c r="B69" s="147" t="s">
        <v>55</v>
      </c>
      <c r="C69" s="6"/>
      <c r="D69" s="156">
        <v>0</v>
      </c>
      <c r="E69" s="156">
        <v>0</v>
      </c>
      <c r="F69" s="156">
        <v>0</v>
      </c>
      <c r="G69" s="156">
        <v>0</v>
      </c>
      <c r="H69" s="156">
        <v>0</v>
      </c>
      <c r="I69" s="156">
        <v>0</v>
      </c>
      <c r="J69" s="156">
        <v>0</v>
      </c>
      <c r="K69" s="157">
        <f t="shared" si="24"/>
        <v>0</v>
      </c>
    </row>
    <row r="70" spans="2:12" customFormat="1" x14ac:dyDescent="0.25">
      <c r="B70" s="152" t="s">
        <v>258</v>
      </c>
      <c r="C70" s="153" t="s">
        <v>250</v>
      </c>
      <c r="D70" s="154">
        <f>D71+D72+D75+D76</f>
        <v>3000</v>
      </c>
      <c r="E70" s="154">
        <f t="shared" ref="E70:J70" si="28">E71+E72+E75+E76</f>
        <v>4200</v>
      </c>
      <c r="F70" s="154">
        <f t="shared" si="28"/>
        <v>4200</v>
      </c>
      <c r="G70" s="154">
        <f t="shared" si="28"/>
        <v>4620</v>
      </c>
      <c r="H70" s="154">
        <f t="shared" si="28"/>
        <v>5082</v>
      </c>
      <c r="I70" s="154">
        <f t="shared" si="28"/>
        <v>5590.2000000000007</v>
      </c>
      <c r="J70" s="154">
        <f t="shared" si="28"/>
        <v>6149.2200000000012</v>
      </c>
      <c r="K70" s="155">
        <f>SUM(D70:J70)</f>
        <v>32841.42</v>
      </c>
    </row>
    <row r="71" spans="2:12" customFormat="1" x14ac:dyDescent="0.25">
      <c r="B71" s="147" t="s">
        <v>51</v>
      </c>
      <c r="C71" s="6"/>
      <c r="D71" s="180">
        <v>0</v>
      </c>
      <c r="E71" s="180">
        <v>0</v>
      </c>
      <c r="F71" s="180">
        <v>0</v>
      </c>
      <c r="G71" s="180">
        <v>0</v>
      </c>
      <c r="H71" s="180">
        <v>0</v>
      </c>
      <c r="I71" s="180">
        <v>0</v>
      </c>
      <c r="J71" s="180">
        <v>0</v>
      </c>
      <c r="K71" s="157">
        <f>SUM(D71:J71)</f>
        <v>0</v>
      </c>
    </row>
    <row r="72" spans="2:12" customFormat="1" ht="31.5" x14ac:dyDescent="0.25">
      <c r="B72" s="147" t="s">
        <v>56</v>
      </c>
      <c r="C72" s="6"/>
      <c r="D72" s="180">
        <f>D73+D74</f>
        <v>3000</v>
      </c>
      <c r="E72" s="180">
        <f t="shared" ref="E72:J72" si="29">E73+E74</f>
        <v>4200</v>
      </c>
      <c r="F72" s="180">
        <f t="shared" si="29"/>
        <v>4200</v>
      </c>
      <c r="G72" s="180">
        <f t="shared" si="29"/>
        <v>4620</v>
      </c>
      <c r="H72" s="180">
        <f t="shared" si="29"/>
        <v>5082</v>
      </c>
      <c r="I72" s="180">
        <f t="shared" si="29"/>
        <v>5590.2000000000007</v>
      </c>
      <c r="J72" s="180">
        <f t="shared" si="29"/>
        <v>6149.2200000000012</v>
      </c>
      <c r="K72" s="157">
        <f t="shared" ref="K72:K76" si="30">SUM(D72:J72)</f>
        <v>32841.42</v>
      </c>
    </row>
    <row r="73" spans="2:12" s="146" customFormat="1" x14ac:dyDescent="0.25">
      <c r="B73" s="88" t="s">
        <v>52</v>
      </c>
      <c r="C73" s="151"/>
      <c r="D73" s="180">
        <v>3000</v>
      </c>
      <c r="E73" s="180">
        <v>4200</v>
      </c>
      <c r="F73" s="180">
        <v>4200</v>
      </c>
      <c r="G73" s="180">
        <v>4620</v>
      </c>
      <c r="H73" s="180">
        <v>5082</v>
      </c>
      <c r="I73" s="180">
        <v>5590.2000000000007</v>
      </c>
      <c r="J73" s="180">
        <v>6149.2200000000012</v>
      </c>
      <c r="K73" s="157">
        <f t="shared" si="30"/>
        <v>32841.42</v>
      </c>
    </row>
    <row r="74" spans="2:12" customFormat="1" x14ac:dyDescent="0.25">
      <c r="B74" s="147" t="s">
        <v>57</v>
      </c>
      <c r="C74" s="6"/>
      <c r="D74" s="180">
        <v>0</v>
      </c>
      <c r="E74" s="180">
        <v>0</v>
      </c>
      <c r="F74" s="180">
        <v>0</v>
      </c>
      <c r="G74" s="180">
        <v>0</v>
      </c>
      <c r="H74" s="180">
        <v>0</v>
      </c>
      <c r="I74" s="180">
        <v>0</v>
      </c>
      <c r="J74" s="180">
        <v>0</v>
      </c>
      <c r="K74" s="157">
        <f t="shared" si="30"/>
        <v>0</v>
      </c>
    </row>
    <row r="75" spans="2:12" customFormat="1" ht="31.5" x14ac:dyDescent="0.25">
      <c r="B75" s="147" t="s">
        <v>54</v>
      </c>
      <c r="C75" s="6"/>
      <c r="D75" s="180">
        <v>0</v>
      </c>
      <c r="E75" s="180">
        <v>0</v>
      </c>
      <c r="F75" s="180">
        <v>0</v>
      </c>
      <c r="G75" s="180">
        <v>0</v>
      </c>
      <c r="H75" s="180">
        <v>0</v>
      </c>
      <c r="I75" s="180">
        <v>0</v>
      </c>
      <c r="J75" s="180">
        <v>0</v>
      </c>
      <c r="K75" s="157">
        <f t="shared" si="30"/>
        <v>0</v>
      </c>
    </row>
    <row r="76" spans="2:12" customFormat="1" x14ac:dyDescent="0.25">
      <c r="B76" s="147" t="s">
        <v>55</v>
      </c>
      <c r="C76" s="6"/>
      <c r="D76" s="156">
        <v>0</v>
      </c>
      <c r="E76" s="156">
        <v>0</v>
      </c>
      <c r="F76" s="156">
        <v>0</v>
      </c>
      <c r="G76" s="156">
        <v>0</v>
      </c>
      <c r="H76" s="156">
        <v>0</v>
      </c>
      <c r="I76" s="156">
        <v>0</v>
      </c>
      <c r="J76" s="156">
        <v>0</v>
      </c>
      <c r="K76" s="157">
        <f t="shared" si="30"/>
        <v>0</v>
      </c>
    </row>
    <row r="77" spans="2:12" customFormat="1" ht="31.5" x14ac:dyDescent="0.25">
      <c r="B77" s="152" t="s">
        <v>259</v>
      </c>
      <c r="C77" s="153" t="s">
        <v>250</v>
      </c>
      <c r="D77" s="154">
        <f>D78+D79+D82+D83</f>
        <v>7000</v>
      </c>
      <c r="E77" s="154">
        <f t="shared" ref="E77:J77" si="31">E78+E79+E82+E83</f>
        <v>9800</v>
      </c>
      <c r="F77" s="154">
        <f t="shared" si="31"/>
        <v>9800</v>
      </c>
      <c r="G77" s="154">
        <f t="shared" si="31"/>
        <v>10780</v>
      </c>
      <c r="H77" s="154">
        <f t="shared" si="31"/>
        <v>11858.000000000002</v>
      </c>
      <c r="I77" s="154">
        <f t="shared" si="31"/>
        <v>13043.800000000003</v>
      </c>
      <c r="J77" s="154">
        <f t="shared" si="31"/>
        <v>14348.180000000004</v>
      </c>
      <c r="K77" s="155">
        <f>SUM(D77:J77)</f>
        <v>76629.98000000001</v>
      </c>
    </row>
    <row r="78" spans="2:12" customFormat="1" x14ac:dyDescent="0.25">
      <c r="B78" s="147" t="s">
        <v>51</v>
      </c>
      <c r="C78" s="6"/>
      <c r="D78" s="180">
        <v>0</v>
      </c>
      <c r="E78" s="180">
        <v>0</v>
      </c>
      <c r="F78" s="180">
        <v>0</v>
      </c>
      <c r="G78" s="180">
        <v>0</v>
      </c>
      <c r="H78" s="180">
        <v>0</v>
      </c>
      <c r="I78" s="180">
        <v>0</v>
      </c>
      <c r="J78" s="180">
        <v>0</v>
      </c>
      <c r="K78" s="157">
        <f>SUM(D78:J78)</f>
        <v>0</v>
      </c>
    </row>
    <row r="79" spans="2:12" customFormat="1" ht="31.5" x14ac:dyDescent="0.25">
      <c r="B79" s="147" t="s">
        <v>56</v>
      </c>
      <c r="C79" s="6"/>
      <c r="D79" s="180">
        <f>D80+D81</f>
        <v>7000</v>
      </c>
      <c r="E79" s="180">
        <f t="shared" ref="E79:J79" si="32">E80+E81</f>
        <v>9800</v>
      </c>
      <c r="F79" s="180">
        <f t="shared" si="32"/>
        <v>9800</v>
      </c>
      <c r="G79" s="180">
        <f t="shared" si="32"/>
        <v>10780</v>
      </c>
      <c r="H79" s="180">
        <f t="shared" si="32"/>
        <v>11858.000000000002</v>
      </c>
      <c r="I79" s="180">
        <f t="shared" si="32"/>
        <v>13043.800000000003</v>
      </c>
      <c r="J79" s="180">
        <f t="shared" si="32"/>
        <v>14348.180000000004</v>
      </c>
      <c r="K79" s="157">
        <f t="shared" ref="K79:K83" si="33">SUM(D79:J79)</f>
        <v>76629.98000000001</v>
      </c>
    </row>
    <row r="80" spans="2:12" s="146" customFormat="1" x14ac:dyDescent="0.25">
      <c r="B80" s="88" t="s">
        <v>52</v>
      </c>
      <c r="C80" s="151"/>
      <c r="D80" s="180">
        <v>7000</v>
      </c>
      <c r="E80" s="180">
        <v>9800</v>
      </c>
      <c r="F80" s="180">
        <v>9800</v>
      </c>
      <c r="G80" s="180">
        <v>10780</v>
      </c>
      <c r="H80" s="180">
        <v>11858.000000000002</v>
      </c>
      <c r="I80" s="180">
        <v>13043.800000000003</v>
      </c>
      <c r="J80" s="180">
        <v>14348.180000000004</v>
      </c>
      <c r="K80" s="157">
        <f t="shared" si="33"/>
        <v>76629.98000000001</v>
      </c>
    </row>
    <row r="81" spans="2:12" customFormat="1" x14ac:dyDescent="0.25">
      <c r="B81" s="147" t="s">
        <v>57</v>
      </c>
      <c r="C81" s="6"/>
      <c r="D81" s="180">
        <v>0</v>
      </c>
      <c r="E81" s="180">
        <v>0</v>
      </c>
      <c r="F81" s="180">
        <v>0</v>
      </c>
      <c r="G81" s="180">
        <v>0</v>
      </c>
      <c r="H81" s="180">
        <v>0</v>
      </c>
      <c r="I81" s="180">
        <v>0</v>
      </c>
      <c r="J81" s="180">
        <v>0</v>
      </c>
      <c r="K81" s="157">
        <f t="shared" si="33"/>
        <v>0</v>
      </c>
      <c r="L81" s="146"/>
    </row>
    <row r="82" spans="2:12" customFormat="1" ht="31.5" x14ac:dyDescent="0.25">
      <c r="B82" s="147" t="s">
        <v>54</v>
      </c>
      <c r="C82" s="6"/>
      <c r="D82" s="180">
        <v>0</v>
      </c>
      <c r="E82" s="180">
        <v>0</v>
      </c>
      <c r="F82" s="180">
        <v>0</v>
      </c>
      <c r="G82" s="180">
        <v>0</v>
      </c>
      <c r="H82" s="180">
        <v>0</v>
      </c>
      <c r="I82" s="180">
        <v>0</v>
      </c>
      <c r="J82" s="180">
        <v>0</v>
      </c>
      <c r="K82" s="157">
        <f t="shared" si="33"/>
        <v>0</v>
      </c>
      <c r="L82" s="146"/>
    </row>
    <row r="83" spans="2:12" customFormat="1" x14ac:dyDescent="0.25">
      <c r="B83" s="147" t="s">
        <v>55</v>
      </c>
      <c r="C83" s="6"/>
      <c r="D83" s="156">
        <v>0</v>
      </c>
      <c r="E83" s="156">
        <v>0</v>
      </c>
      <c r="F83" s="156">
        <v>0</v>
      </c>
      <c r="G83" s="156">
        <v>0</v>
      </c>
      <c r="H83" s="156">
        <v>0</v>
      </c>
      <c r="I83" s="156">
        <v>0</v>
      </c>
      <c r="J83" s="156">
        <v>0</v>
      </c>
      <c r="K83" s="157">
        <f t="shared" si="33"/>
        <v>0</v>
      </c>
      <c r="L83" s="146"/>
    </row>
    <row r="84" spans="2:12" customFormat="1" ht="31.5" x14ac:dyDescent="0.25">
      <c r="B84" s="152" t="s">
        <v>260</v>
      </c>
      <c r="C84" s="153" t="s">
        <v>250</v>
      </c>
      <c r="D84" s="154">
        <f>D85+D86+D89+D90</f>
        <v>7795.8</v>
      </c>
      <c r="E84" s="154">
        <f t="shared" ref="E84:J84" si="34">E85+E86+E89+E90</f>
        <v>10914.119999999999</v>
      </c>
      <c r="F84" s="154">
        <f t="shared" si="34"/>
        <v>10914.119999999999</v>
      </c>
      <c r="G84" s="154">
        <f t="shared" si="34"/>
        <v>12005.531999999999</v>
      </c>
      <c r="H84" s="154">
        <f t="shared" si="34"/>
        <v>13206.0852</v>
      </c>
      <c r="I84" s="154">
        <f t="shared" si="34"/>
        <v>14526.693720000001</v>
      </c>
      <c r="J84" s="154">
        <f t="shared" si="34"/>
        <v>15979.363092000003</v>
      </c>
      <c r="K84" s="155">
        <f>SUM(D84:J84)</f>
        <v>85341.714011999997</v>
      </c>
      <c r="L84" s="146"/>
    </row>
    <row r="85" spans="2:12" customFormat="1" x14ac:dyDescent="0.25">
      <c r="B85" s="147" t="s">
        <v>51</v>
      </c>
      <c r="C85" s="6"/>
      <c r="D85" s="180">
        <v>0</v>
      </c>
      <c r="E85" s="180">
        <v>0</v>
      </c>
      <c r="F85" s="180">
        <v>0</v>
      </c>
      <c r="G85" s="180">
        <v>0</v>
      </c>
      <c r="H85" s="180">
        <v>0</v>
      </c>
      <c r="I85" s="180">
        <v>0</v>
      </c>
      <c r="J85" s="180">
        <v>0</v>
      </c>
      <c r="K85" s="157">
        <f>SUM(D85:J85)</f>
        <v>0</v>
      </c>
      <c r="L85" s="146"/>
    </row>
    <row r="86" spans="2:12" customFormat="1" ht="31.5" x14ac:dyDescent="0.25">
      <c r="B86" s="147" t="s">
        <v>56</v>
      </c>
      <c r="C86" s="6"/>
      <c r="D86" s="180">
        <f>D87+D88</f>
        <v>7795.8</v>
      </c>
      <c r="E86" s="180">
        <f t="shared" ref="E86:J86" si="35">E87+E88</f>
        <v>10914.119999999999</v>
      </c>
      <c r="F86" s="180">
        <f t="shared" si="35"/>
        <v>10914.119999999999</v>
      </c>
      <c r="G86" s="180">
        <f t="shared" si="35"/>
        <v>12005.531999999999</v>
      </c>
      <c r="H86" s="180">
        <f t="shared" si="35"/>
        <v>13206.0852</v>
      </c>
      <c r="I86" s="180">
        <f t="shared" si="35"/>
        <v>14526.693720000001</v>
      </c>
      <c r="J86" s="180">
        <f t="shared" si="35"/>
        <v>15979.363092000003</v>
      </c>
      <c r="K86" s="157">
        <f t="shared" ref="K86:K90" si="36">SUM(D86:J86)</f>
        <v>85341.714011999997</v>
      </c>
      <c r="L86" s="146"/>
    </row>
    <row r="87" spans="2:12" s="146" customFormat="1" x14ac:dyDescent="0.25">
      <c r="B87" s="88" t="s">
        <v>52</v>
      </c>
      <c r="C87" s="151"/>
      <c r="D87" s="180">
        <v>7795.8</v>
      </c>
      <c r="E87" s="180">
        <v>10914.119999999999</v>
      </c>
      <c r="F87" s="180">
        <v>10914.119999999999</v>
      </c>
      <c r="G87" s="180">
        <v>12005.531999999999</v>
      </c>
      <c r="H87" s="180">
        <v>13206.0852</v>
      </c>
      <c r="I87" s="180">
        <v>14526.693720000001</v>
      </c>
      <c r="J87" s="180">
        <v>15979.363092000003</v>
      </c>
      <c r="K87" s="157">
        <f t="shared" si="36"/>
        <v>85341.714011999997</v>
      </c>
    </row>
    <row r="88" spans="2:12" customFormat="1" x14ac:dyDescent="0.25">
      <c r="B88" s="147" t="s">
        <v>57</v>
      </c>
      <c r="C88" s="6"/>
      <c r="D88" s="180">
        <v>0</v>
      </c>
      <c r="E88" s="180">
        <v>0</v>
      </c>
      <c r="F88" s="180">
        <v>0</v>
      </c>
      <c r="G88" s="180">
        <v>0</v>
      </c>
      <c r="H88" s="180">
        <v>0</v>
      </c>
      <c r="I88" s="180">
        <v>0</v>
      </c>
      <c r="J88" s="180">
        <v>0</v>
      </c>
      <c r="K88" s="157">
        <f t="shared" si="36"/>
        <v>0</v>
      </c>
      <c r="L88" s="146"/>
    </row>
    <row r="89" spans="2:12" customFormat="1" ht="31.5" x14ac:dyDescent="0.25">
      <c r="B89" s="147" t="s">
        <v>54</v>
      </c>
      <c r="C89" s="6"/>
      <c r="D89" s="180">
        <v>0</v>
      </c>
      <c r="E89" s="180">
        <v>0</v>
      </c>
      <c r="F89" s="180">
        <v>0</v>
      </c>
      <c r="G89" s="180">
        <v>0</v>
      </c>
      <c r="H89" s="180">
        <v>0</v>
      </c>
      <c r="I89" s="180">
        <v>0</v>
      </c>
      <c r="J89" s="180">
        <v>0</v>
      </c>
      <c r="K89" s="157">
        <f t="shared" si="36"/>
        <v>0</v>
      </c>
      <c r="L89" s="146"/>
    </row>
    <row r="90" spans="2:12" customFormat="1" x14ac:dyDescent="0.25">
      <c r="B90" s="147" t="s">
        <v>55</v>
      </c>
      <c r="C90" s="6"/>
      <c r="D90" s="156">
        <v>0</v>
      </c>
      <c r="E90" s="156">
        <v>0</v>
      </c>
      <c r="F90" s="156">
        <v>0</v>
      </c>
      <c r="G90" s="156">
        <v>0</v>
      </c>
      <c r="H90" s="156">
        <v>0</v>
      </c>
      <c r="I90" s="156">
        <v>0</v>
      </c>
      <c r="J90" s="156">
        <v>0</v>
      </c>
      <c r="K90" s="157">
        <f t="shared" si="36"/>
        <v>0</v>
      </c>
      <c r="L90" s="146"/>
    </row>
    <row r="91" spans="2:12" customFormat="1" ht="31.5" x14ac:dyDescent="0.25">
      <c r="B91" s="152" t="s">
        <v>261</v>
      </c>
      <c r="C91" s="153" t="s">
        <v>250</v>
      </c>
      <c r="D91" s="154">
        <f>D92+D93+D96+D97</f>
        <v>1500</v>
      </c>
      <c r="E91" s="154">
        <f t="shared" ref="E91:J91" si="37">E92+E93+E96+E97</f>
        <v>2100</v>
      </c>
      <c r="F91" s="154">
        <f t="shared" si="37"/>
        <v>2100</v>
      </c>
      <c r="G91" s="154">
        <f t="shared" si="37"/>
        <v>2310</v>
      </c>
      <c r="H91" s="154">
        <f t="shared" si="37"/>
        <v>2541</v>
      </c>
      <c r="I91" s="154">
        <f t="shared" si="37"/>
        <v>2795.1000000000004</v>
      </c>
      <c r="J91" s="154">
        <f t="shared" si="37"/>
        <v>3074.6100000000006</v>
      </c>
      <c r="K91" s="155">
        <f>SUM(D91:J91)</f>
        <v>16420.71</v>
      </c>
      <c r="L91" s="146"/>
    </row>
    <row r="92" spans="2:12" customFormat="1" x14ac:dyDescent="0.25">
      <c r="B92" s="147" t="s">
        <v>51</v>
      </c>
      <c r="C92" s="6"/>
      <c r="D92" s="180">
        <v>0</v>
      </c>
      <c r="E92" s="180">
        <v>0</v>
      </c>
      <c r="F92" s="180">
        <v>0</v>
      </c>
      <c r="G92" s="180">
        <v>0</v>
      </c>
      <c r="H92" s="180">
        <v>0</v>
      </c>
      <c r="I92" s="180">
        <v>0</v>
      </c>
      <c r="J92" s="180">
        <v>0</v>
      </c>
      <c r="K92" s="157">
        <f>SUM(D92:J92)</f>
        <v>0</v>
      </c>
      <c r="L92" s="146"/>
    </row>
    <row r="93" spans="2:12" customFormat="1" ht="31.5" x14ac:dyDescent="0.25">
      <c r="B93" s="147" t="s">
        <v>56</v>
      </c>
      <c r="C93" s="6"/>
      <c r="D93" s="180">
        <f>D94+D95</f>
        <v>1500</v>
      </c>
      <c r="E93" s="180">
        <f t="shared" ref="E93:J93" si="38">E94+E95</f>
        <v>2100</v>
      </c>
      <c r="F93" s="180">
        <f t="shared" si="38"/>
        <v>2100</v>
      </c>
      <c r="G93" s="180">
        <f t="shared" si="38"/>
        <v>2310</v>
      </c>
      <c r="H93" s="180">
        <f t="shared" si="38"/>
        <v>2541</v>
      </c>
      <c r="I93" s="180">
        <f t="shared" si="38"/>
        <v>2795.1000000000004</v>
      </c>
      <c r="J93" s="180">
        <f t="shared" si="38"/>
        <v>3074.6100000000006</v>
      </c>
      <c r="K93" s="157">
        <f t="shared" ref="K93:K97" si="39">SUM(D93:J93)</f>
        <v>16420.71</v>
      </c>
      <c r="L93" s="146"/>
    </row>
    <row r="94" spans="2:12" s="146" customFormat="1" x14ac:dyDescent="0.25">
      <c r="B94" s="88" t="s">
        <v>52</v>
      </c>
      <c r="C94" s="151"/>
      <c r="D94" s="180">
        <v>1500</v>
      </c>
      <c r="E94" s="180">
        <v>2100</v>
      </c>
      <c r="F94" s="180">
        <v>2100</v>
      </c>
      <c r="G94" s="180">
        <v>2310</v>
      </c>
      <c r="H94" s="180">
        <v>2541</v>
      </c>
      <c r="I94" s="180">
        <v>2795.1000000000004</v>
      </c>
      <c r="J94" s="180">
        <v>3074.6100000000006</v>
      </c>
      <c r="K94" s="157">
        <f t="shared" si="39"/>
        <v>16420.71</v>
      </c>
    </row>
    <row r="95" spans="2:12" customFormat="1" x14ac:dyDescent="0.25">
      <c r="B95" s="147" t="s">
        <v>57</v>
      </c>
      <c r="C95" s="6"/>
      <c r="D95" s="180">
        <v>0</v>
      </c>
      <c r="E95" s="180">
        <v>0</v>
      </c>
      <c r="F95" s="180">
        <v>0</v>
      </c>
      <c r="G95" s="180">
        <v>0</v>
      </c>
      <c r="H95" s="180">
        <v>0</v>
      </c>
      <c r="I95" s="180">
        <v>0</v>
      </c>
      <c r="J95" s="180">
        <v>0</v>
      </c>
      <c r="K95" s="157">
        <f t="shared" si="39"/>
        <v>0</v>
      </c>
      <c r="L95" s="146"/>
    </row>
    <row r="96" spans="2:12" customFormat="1" ht="31.5" x14ac:dyDescent="0.25">
      <c r="B96" s="147" t="s">
        <v>54</v>
      </c>
      <c r="C96" s="6"/>
      <c r="D96" s="180">
        <v>0</v>
      </c>
      <c r="E96" s="180">
        <v>0</v>
      </c>
      <c r="F96" s="180">
        <v>0</v>
      </c>
      <c r="G96" s="180">
        <v>0</v>
      </c>
      <c r="H96" s="180">
        <v>0</v>
      </c>
      <c r="I96" s="180">
        <v>0</v>
      </c>
      <c r="J96" s="180">
        <v>0</v>
      </c>
      <c r="K96" s="157">
        <f t="shared" si="39"/>
        <v>0</v>
      </c>
      <c r="L96" s="146"/>
    </row>
    <row r="97" spans="2:12" customFormat="1" x14ac:dyDescent="0.25">
      <c r="B97" s="147" t="s">
        <v>55</v>
      </c>
      <c r="C97" s="6"/>
      <c r="D97" s="156">
        <v>0</v>
      </c>
      <c r="E97" s="156">
        <v>0</v>
      </c>
      <c r="F97" s="156">
        <v>0</v>
      </c>
      <c r="G97" s="156">
        <v>0</v>
      </c>
      <c r="H97" s="156">
        <v>0</v>
      </c>
      <c r="I97" s="156">
        <v>0</v>
      </c>
      <c r="J97" s="156">
        <v>0</v>
      </c>
      <c r="K97" s="157">
        <f t="shared" si="39"/>
        <v>0</v>
      </c>
      <c r="L97" s="146"/>
    </row>
    <row r="98" spans="2:12" customFormat="1" ht="31.5" x14ac:dyDescent="0.25">
      <c r="B98" s="152" t="s">
        <v>262</v>
      </c>
      <c r="C98" s="153" t="s">
        <v>250</v>
      </c>
      <c r="D98" s="154">
        <f>D99+D100+D103+D104</f>
        <v>48281.8</v>
      </c>
      <c r="E98" s="154">
        <f t="shared" ref="E98:J98" si="40">E99+E100+E103+E104</f>
        <v>67594.52</v>
      </c>
      <c r="F98" s="154">
        <f t="shared" si="40"/>
        <v>67594.52</v>
      </c>
      <c r="G98" s="154">
        <f t="shared" si="40"/>
        <v>74353.972000000009</v>
      </c>
      <c r="H98" s="154">
        <f t="shared" si="40"/>
        <v>81789.369200000016</v>
      </c>
      <c r="I98" s="154">
        <f t="shared" si="40"/>
        <v>89968.306120000023</v>
      </c>
      <c r="J98" s="154">
        <f t="shared" si="40"/>
        <v>98965.136732000028</v>
      </c>
      <c r="K98" s="155">
        <f>SUM(D98:J98)</f>
        <v>528547.62405200012</v>
      </c>
      <c r="L98" s="146"/>
    </row>
    <row r="99" spans="2:12" customFormat="1" x14ac:dyDescent="0.25">
      <c r="B99" s="147" t="s">
        <v>51</v>
      </c>
      <c r="C99" s="6"/>
      <c r="D99" s="180">
        <v>0</v>
      </c>
      <c r="E99" s="180">
        <v>0</v>
      </c>
      <c r="F99" s="180">
        <v>0</v>
      </c>
      <c r="G99" s="180">
        <v>0</v>
      </c>
      <c r="H99" s="180">
        <v>0</v>
      </c>
      <c r="I99" s="180">
        <v>0</v>
      </c>
      <c r="J99" s="180">
        <v>0</v>
      </c>
      <c r="K99" s="157">
        <f>SUM(D99:J99)</f>
        <v>0</v>
      </c>
      <c r="L99" s="146"/>
    </row>
    <row r="100" spans="2:12" customFormat="1" ht="31.5" x14ac:dyDescent="0.25">
      <c r="B100" s="147" t="s">
        <v>56</v>
      </c>
      <c r="C100" s="6"/>
      <c r="D100" s="180">
        <f>D101+D102</f>
        <v>48281.8</v>
      </c>
      <c r="E100" s="180">
        <f t="shared" ref="E100:J100" si="41">E101+E102</f>
        <v>67594.52</v>
      </c>
      <c r="F100" s="180">
        <f t="shared" si="41"/>
        <v>67594.52</v>
      </c>
      <c r="G100" s="180">
        <f t="shared" si="41"/>
        <v>74353.972000000009</v>
      </c>
      <c r="H100" s="180">
        <f t="shared" si="41"/>
        <v>81789.369200000016</v>
      </c>
      <c r="I100" s="180">
        <f t="shared" si="41"/>
        <v>89968.306120000023</v>
      </c>
      <c r="J100" s="180">
        <f t="shared" si="41"/>
        <v>98965.136732000028</v>
      </c>
      <c r="K100" s="157">
        <f t="shared" ref="K100:K132" si="42">SUM(D100:J100)</f>
        <v>528547.62405200012</v>
      </c>
      <c r="L100" s="146"/>
    </row>
    <row r="101" spans="2:12" s="146" customFormat="1" x14ac:dyDescent="0.25">
      <c r="B101" s="88" t="s">
        <v>52</v>
      </c>
      <c r="C101" s="151"/>
      <c r="D101" s="180">
        <v>48281.8</v>
      </c>
      <c r="E101" s="180">
        <v>67594.52</v>
      </c>
      <c r="F101" s="180">
        <v>67594.52</v>
      </c>
      <c r="G101" s="180">
        <v>74353.972000000009</v>
      </c>
      <c r="H101" s="180">
        <v>81789.369200000016</v>
      </c>
      <c r="I101" s="180">
        <v>89968.306120000023</v>
      </c>
      <c r="J101" s="180">
        <v>98965.136732000028</v>
      </c>
      <c r="K101" s="157">
        <f t="shared" si="42"/>
        <v>528547.62405200012</v>
      </c>
    </row>
    <row r="102" spans="2:12" customFormat="1" x14ac:dyDescent="0.25">
      <c r="B102" s="147" t="s">
        <v>57</v>
      </c>
      <c r="C102" s="6"/>
      <c r="D102" s="180">
        <v>0</v>
      </c>
      <c r="E102" s="180">
        <v>0</v>
      </c>
      <c r="F102" s="180">
        <v>0</v>
      </c>
      <c r="G102" s="180">
        <v>0</v>
      </c>
      <c r="H102" s="180">
        <v>0</v>
      </c>
      <c r="I102" s="180">
        <v>0</v>
      </c>
      <c r="J102" s="180">
        <v>0</v>
      </c>
      <c r="K102" s="157">
        <f t="shared" si="42"/>
        <v>0</v>
      </c>
      <c r="L102" s="146"/>
    </row>
    <row r="103" spans="2:12" customFormat="1" ht="31.5" x14ac:dyDescent="0.25">
      <c r="B103" s="147" t="s">
        <v>54</v>
      </c>
      <c r="C103" s="6"/>
      <c r="D103" s="180">
        <v>0</v>
      </c>
      <c r="E103" s="180">
        <v>0</v>
      </c>
      <c r="F103" s="180">
        <v>0</v>
      </c>
      <c r="G103" s="180">
        <v>0</v>
      </c>
      <c r="H103" s="180">
        <v>0</v>
      </c>
      <c r="I103" s="180">
        <v>0</v>
      </c>
      <c r="J103" s="180">
        <v>0</v>
      </c>
      <c r="K103" s="157">
        <f t="shared" si="42"/>
        <v>0</v>
      </c>
      <c r="L103" s="146"/>
    </row>
    <row r="104" spans="2:12" customFormat="1" x14ac:dyDescent="0.25">
      <c r="B104" s="147" t="s">
        <v>55</v>
      </c>
      <c r="C104" s="6"/>
      <c r="D104" s="156">
        <v>0</v>
      </c>
      <c r="E104" s="156">
        <v>0</v>
      </c>
      <c r="F104" s="156">
        <v>0</v>
      </c>
      <c r="G104" s="156">
        <v>0</v>
      </c>
      <c r="H104" s="156">
        <v>0</v>
      </c>
      <c r="I104" s="156">
        <v>0</v>
      </c>
      <c r="J104" s="156">
        <v>0</v>
      </c>
      <c r="K104" s="157">
        <f t="shared" si="42"/>
        <v>0</v>
      </c>
      <c r="L104" s="146"/>
    </row>
    <row r="105" spans="2:12" customFormat="1" x14ac:dyDescent="0.25">
      <c r="B105" s="152" t="s">
        <v>263</v>
      </c>
      <c r="C105" s="153" t="s">
        <v>250</v>
      </c>
      <c r="D105" s="154">
        <f>D106+D107+D110+D111</f>
        <v>0</v>
      </c>
      <c r="E105" s="154">
        <f t="shared" ref="E105:J105" si="43">E106+E107+E110+E111</f>
        <v>0</v>
      </c>
      <c r="F105" s="154">
        <f t="shared" si="43"/>
        <v>0</v>
      </c>
      <c r="G105" s="154">
        <f t="shared" si="43"/>
        <v>0</v>
      </c>
      <c r="H105" s="154">
        <f t="shared" si="43"/>
        <v>0</v>
      </c>
      <c r="I105" s="154">
        <f t="shared" si="43"/>
        <v>0</v>
      </c>
      <c r="J105" s="154">
        <f t="shared" si="43"/>
        <v>0</v>
      </c>
      <c r="K105" s="155">
        <f>SUM(D105:J105)</f>
        <v>0</v>
      </c>
      <c r="L105" s="146"/>
    </row>
    <row r="106" spans="2:12" customFormat="1" x14ac:dyDescent="0.25">
      <c r="B106" s="147" t="s">
        <v>51</v>
      </c>
      <c r="C106" s="6"/>
      <c r="D106" s="180">
        <v>0</v>
      </c>
      <c r="E106" s="180">
        <v>0</v>
      </c>
      <c r="F106" s="180">
        <v>0</v>
      </c>
      <c r="G106" s="180">
        <v>0</v>
      </c>
      <c r="H106" s="180">
        <v>0</v>
      </c>
      <c r="I106" s="180">
        <v>0</v>
      </c>
      <c r="J106" s="180">
        <v>0</v>
      </c>
      <c r="K106" s="157">
        <f t="shared" si="42"/>
        <v>0</v>
      </c>
      <c r="L106" s="146"/>
    </row>
    <row r="107" spans="2:12" customFormat="1" ht="31.5" x14ac:dyDescent="0.25">
      <c r="B107" s="147" t="s">
        <v>56</v>
      </c>
      <c r="C107" s="6"/>
      <c r="D107" s="180">
        <f>D108+D109</f>
        <v>0</v>
      </c>
      <c r="E107" s="180">
        <f t="shared" ref="E107:J107" si="44">E108+E109</f>
        <v>0</v>
      </c>
      <c r="F107" s="180">
        <f t="shared" si="44"/>
        <v>0</v>
      </c>
      <c r="G107" s="180">
        <f t="shared" si="44"/>
        <v>0</v>
      </c>
      <c r="H107" s="180">
        <f t="shared" si="44"/>
        <v>0</v>
      </c>
      <c r="I107" s="180">
        <f t="shared" si="44"/>
        <v>0</v>
      </c>
      <c r="J107" s="180">
        <f t="shared" si="44"/>
        <v>0</v>
      </c>
      <c r="K107" s="157">
        <f t="shared" si="42"/>
        <v>0</v>
      </c>
      <c r="L107" s="146"/>
    </row>
    <row r="108" spans="2:12" s="146" customFormat="1" x14ac:dyDescent="0.25">
      <c r="B108" s="88" t="s">
        <v>52</v>
      </c>
      <c r="C108" s="151"/>
      <c r="D108" s="180"/>
      <c r="E108" s="180"/>
      <c r="F108" s="180"/>
      <c r="G108" s="180"/>
      <c r="H108" s="180"/>
      <c r="I108" s="180"/>
      <c r="J108" s="180"/>
      <c r="K108" s="157">
        <f t="shared" si="42"/>
        <v>0</v>
      </c>
    </row>
    <row r="109" spans="2:12" customFormat="1" x14ac:dyDescent="0.25">
      <c r="B109" s="147" t="s">
        <v>57</v>
      </c>
      <c r="C109" s="6"/>
      <c r="D109" s="180">
        <v>0</v>
      </c>
      <c r="E109" s="180">
        <v>0</v>
      </c>
      <c r="F109" s="180">
        <v>0</v>
      </c>
      <c r="G109" s="180">
        <v>0</v>
      </c>
      <c r="H109" s="180">
        <v>0</v>
      </c>
      <c r="I109" s="180">
        <v>0</v>
      </c>
      <c r="J109" s="180">
        <v>0</v>
      </c>
      <c r="K109" s="157">
        <f t="shared" si="42"/>
        <v>0</v>
      </c>
      <c r="L109" s="146"/>
    </row>
    <row r="110" spans="2:12" customFormat="1" ht="31.5" x14ac:dyDescent="0.25">
      <c r="B110" s="147" t="s">
        <v>54</v>
      </c>
      <c r="C110" s="6"/>
      <c r="D110" s="180">
        <v>0</v>
      </c>
      <c r="E110" s="180">
        <v>0</v>
      </c>
      <c r="F110" s="180">
        <v>0</v>
      </c>
      <c r="G110" s="180">
        <v>0</v>
      </c>
      <c r="H110" s="180">
        <v>0</v>
      </c>
      <c r="I110" s="180">
        <v>0</v>
      </c>
      <c r="J110" s="180">
        <v>0</v>
      </c>
      <c r="K110" s="157">
        <f t="shared" si="42"/>
        <v>0</v>
      </c>
      <c r="L110" s="146"/>
    </row>
    <row r="111" spans="2:12" customFormat="1" x14ac:dyDescent="0.25">
      <c r="B111" s="147" t="s">
        <v>55</v>
      </c>
      <c r="C111" s="6"/>
      <c r="D111" s="156">
        <v>0</v>
      </c>
      <c r="E111" s="156">
        <v>0</v>
      </c>
      <c r="F111" s="156">
        <v>0</v>
      </c>
      <c r="G111" s="156">
        <v>0</v>
      </c>
      <c r="H111" s="156">
        <v>0</v>
      </c>
      <c r="I111" s="156">
        <v>0</v>
      </c>
      <c r="J111" s="156">
        <v>0</v>
      </c>
      <c r="K111" s="157">
        <f t="shared" si="42"/>
        <v>0</v>
      </c>
      <c r="L111" s="146"/>
    </row>
    <row r="112" spans="2:12" customFormat="1" x14ac:dyDescent="0.25">
      <c r="B112" s="152" t="s">
        <v>264</v>
      </c>
      <c r="C112" s="153" t="s">
        <v>250</v>
      </c>
      <c r="D112" s="154">
        <f>D113+D114+D117+D118</f>
        <v>5982.8</v>
      </c>
      <c r="E112" s="154">
        <f t="shared" ref="E112:J112" si="45">E113+E114+E117+E118</f>
        <v>8375.92</v>
      </c>
      <c r="F112" s="154">
        <f t="shared" si="45"/>
        <v>8375.92</v>
      </c>
      <c r="G112" s="154">
        <f t="shared" si="45"/>
        <v>9213.5120000000006</v>
      </c>
      <c r="H112" s="154">
        <f t="shared" si="45"/>
        <v>10134.863200000002</v>
      </c>
      <c r="I112" s="154">
        <f t="shared" si="45"/>
        <v>11148.349520000003</v>
      </c>
      <c r="J112" s="154">
        <f t="shared" si="45"/>
        <v>12263.184472000004</v>
      </c>
      <c r="K112" s="155">
        <f>SUM(D112:J112)</f>
        <v>65494.549192000006</v>
      </c>
      <c r="L112" s="146"/>
    </row>
    <row r="113" spans="2:12" customFormat="1" x14ac:dyDescent="0.25">
      <c r="B113" s="147" t="s">
        <v>51</v>
      </c>
      <c r="C113" s="6"/>
      <c r="D113" s="180">
        <v>0</v>
      </c>
      <c r="E113" s="180">
        <v>0</v>
      </c>
      <c r="F113" s="180">
        <v>0</v>
      </c>
      <c r="G113" s="180">
        <v>0</v>
      </c>
      <c r="H113" s="180">
        <v>0</v>
      </c>
      <c r="I113" s="180">
        <v>0</v>
      </c>
      <c r="J113" s="180">
        <v>0</v>
      </c>
      <c r="K113" s="157">
        <f t="shared" si="42"/>
        <v>0</v>
      </c>
      <c r="L113" s="146"/>
    </row>
    <row r="114" spans="2:12" customFormat="1" ht="31.5" x14ac:dyDescent="0.25">
      <c r="B114" s="147" t="s">
        <v>56</v>
      </c>
      <c r="C114" s="6"/>
      <c r="D114" s="180">
        <f>D115+D116</f>
        <v>5982.8</v>
      </c>
      <c r="E114" s="180">
        <f t="shared" ref="E114:J114" si="46">E115+E116</f>
        <v>8375.92</v>
      </c>
      <c r="F114" s="180">
        <f t="shared" si="46"/>
        <v>8375.92</v>
      </c>
      <c r="G114" s="180">
        <f t="shared" si="46"/>
        <v>9213.5120000000006</v>
      </c>
      <c r="H114" s="180">
        <f t="shared" si="46"/>
        <v>10134.863200000002</v>
      </c>
      <c r="I114" s="180">
        <f t="shared" si="46"/>
        <v>11148.349520000003</v>
      </c>
      <c r="J114" s="180">
        <f t="shared" si="46"/>
        <v>12263.184472000004</v>
      </c>
      <c r="K114" s="157">
        <f t="shared" si="42"/>
        <v>65494.549192000006</v>
      </c>
      <c r="L114" s="146"/>
    </row>
    <row r="115" spans="2:12" s="146" customFormat="1" x14ac:dyDescent="0.25">
      <c r="B115" s="88" t="s">
        <v>52</v>
      </c>
      <c r="C115" s="151"/>
      <c r="D115" s="180">
        <v>5982.8</v>
      </c>
      <c r="E115" s="180">
        <v>8375.92</v>
      </c>
      <c r="F115" s="180">
        <v>8375.92</v>
      </c>
      <c r="G115" s="180">
        <v>9213.5120000000006</v>
      </c>
      <c r="H115" s="180">
        <v>10134.863200000002</v>
      </c>
      <c r="I115" s="180">
        <v>11148.349520000003</v>
      </c>
      <c r="J115" s="180">
        <v>12263.184472000004</v>
      </c>
      <c r="K115" s="157">
        <f t="shared" si="42"/>
        <v>65494.549192000006</v>
      </c>
    </row>
    <row r="116" spans="2:12" customFormat="1" x14ac:dyDescent="0.25">
      <c r="B116" s="147" t="s">
        <v>57</v>
      </c>
      <c r="C116" s="6"/>
      <c r="D116" s="180">
        <v>0</v>
      </c>
      <c r="E116" s="180">
        <v>0</v>
      </c>
      <c r="F116" s="180">
        <v>0</v>
      </c>
      <c r="G116" s="180">
        <v>0</v>
      </c>
      <c r="H116" s="180">
        <v>0</v>
      </c>
      <c r="I116" s="180">
        <v>0</v>
      </c>
      <c r="J116" s="180">
        <v>0</v>
      </c>
      <c r="K116" s="157">
        <f t="shared" si="42"/>
        <v>0</v>
      </c>
      <c r="L116" s="146"/>
    </row>
    <row r="117" spans="2:12" customFormat="1" ht="31.5" x14ac:dyDescent="0.25">
      <c r="B117" s="147" t="s">
        <v>54</v>
      </c>
      <c r="C117" s="6"/>
      <c r="D117" s="180">
        <v>0</v>
      </c>
      <c r="E117" s="180">
        <v>0</v>
      </c>
      <c r="F117" s="180">
        <v>0</v>
      </c>
      <c r="G117" s="180">
        <v>0</v>
      </c>
      <c r="H117" s="180">
        <v>0</v>
      </c>
      <c r="I117" s="180">
        <v>0</v>
      </c>
      <c r="J117" s="180">
        <v>0</v>
      </c>
      <c r="K117" s="157">
        <f t="shared" si="42"/>
        <v>0</v>
      </c>
      <c r="L117" s="146"/>
    </row>
    <row r="118" spans="2:12" customFormat="1" x14ac:dyDescent="0.25">
      <c r="B118" s="147" t="s">
        <v>55</v>
      </c>
      <c r="C118" s="6"/>
      <c r="D118" s="156">
        <v>0</v>
      </c>
      <c r="E118" s="156">
        <v>0</v>
      </c>
      <c r="F118" s="156">
        <v>0</v>
      </c>
      <c r="G118" s="156">
        <v>0</v>
      </c>
      <c r="H118" s="156">
        <v>0</v>
      </c>
      <c r="I118" s="156">
        <v>0</v>
      </c>
      <c r="J118" s="156">
        <v>0</v>
      </c>
      <c r="K118" s="157">
        <f t="shared" si="42"/>
        <v>0</v>
      </c>
      <c r="L118" s="146"/>
    </row>
    <row r="119" spans="2:12" customFormat="1" ht="31.5" x14ac:dyDescent="0.25">
      <c r="B119" s="152" t="s">
        <v>265</v>
      </c>
      <c r="C119" s="153" t="s">
        <v>250</v>
      </c>
      <c r="D119" s="154">
        <f>D120+D121+D124+D125</f>
        <v>31857.690000000002</v>
      </c>
      <c r="E119" s="154">
        <f t="shared" ref="E119:J119" si="47">E120+E121+E124+E125</f>
        <v>0</v>
      </c>
      <c r="F119" s="154">
        <f t="shared" si="47"/>
        <v>0</v>
      </c>
      <c r="G119" s="154">
        <f t="shared" si="47"/>
        <v>0</v>
      </c>
      <c r="H119" s="154">
        <f t="shared" si="47"/>
        <v>0</v>
      </c>
      <c r="I119" s="154">
        <f t="shared" si="47"/>
        <v>0</v>
      </c>
      <c r="J119" s="154">
        <f t="shared" si="47"/>
        <v>0</v>
      </c>
      <c r="K119" s="155">
        <f>SUM(D119:J119)</f>
        <v>31857.690000000002</v>
      </c>
      <c r="L119" s="146"/>
    </row>
    <row r="120" spans="2:12" customFormat="1" x14ac:dyDescent="0.25">
      <c r="B120" s="147" t="s">
        <v>51</v>
      </c>
      <c r="C120" s="6"/>
      <c r="D120" s="180">
        <v>0</v>
      </c>
      <c r="E120" s="180">
        <v>0</v>
      </c>
      <c r="F120" s="180">
        <v>0</v>
      </c>
      <c r="G120" s="180">
        <v>0</v>
      </c>
      <c r="H120" s="180">
        <v>0</v>
      </c>
      <c r="I120" s="180">
        <v>0</v>
      </c>
      <c r="J120" s="180">
        <v>0</v>
      </c>
      <c r="K120" s="157">
        <f t="shared" si="42"/>
        <v>0</v>
      </c>
      <c r="L120" s="146"/>
    </row>
    <row r="121" spans="2:12" customFormat="1" ht="31.5" x14ac:dyDescent="0.25">
      <c r="B121" s="147" t="s">
        <v>56</v>
      </c>
      <c r="C121" s="6"/>
      <c r="D121" s="180">
        <f>D122+D123</f>
        <v>31857.690000000002</v>
      </c>
      <c r="E121" s="180">
        <f t="shared" ref="E121:J121" si="48">E122+E123</f>
        <v>0</v>
      </c>
      <c r="F121" s="180">
        <f t="shared" si="48"/>
        <v>0</v>
      </c>
      <c r="G121" s="180">
        <f t="shared" si="48"/>
        <v>0</v>
      </c>
      <c r="H121" s="180">
        <f t="shared" si="48"/>
        <v>0</v>
      </c>
      <c r="I121" s="180">
        <f t="shared" si="48"/>
        <v>0</v>
      </c>
      <c r="J121" s="180">
        <f t="shared" si="48"/>
        <v>0</v>
      </c>
      <c r="K121" s="157">
        <f t="shared" si="42"/>
        <v>31857.690000000002</v>
      </c>
      <c r="L121" s="146"/>
    </row>
    <row r="122" spans="2:12" s="146" customFormat="1" x14ac:dyDescent="0.25">
      <c r="B122" s="88" t="s">
        <v>52</v>
      </c>
      <c r="C122" s="151"/>
      <c r="D122" s="180">
        <f>7709.52+13915.17+10233</f>
        <v>31857.690000000002</v>
      </c>
      <c r="E122" s="180"/>
      <c r="F122" s="180"/>
      <c r="G122" s="180"/>
      <c r="H122" s="180"/>
      <c r="I122" s="180"/>
      <c r="J122" s="180"/>
      <c r="K122" s="157">
        <f t="shared" si="42"/>
        <v>31857.690000000002</v>
      </c>
    </row>
    <row r="123" spans="2:12" customFormat="1" x14ac:dyDescent="0.25">
      <c r="B123" s="147" t="s">
        <v>57</v>
      </c>
      <c r="C123" s="6"/>
      <c r="D123" s="180">
        <v>0</v>
      </c>
      <c r="E123" s="180">
        <v>0</v>
      </c>
      <c r="F123" s="180">
        <v>0</v>
      </c>
      <c r="G123" s="180">
        <v>0</v>
      </c>
      <c r="H123" s="180">
        <v>0</v>
      </c>
      <c r="I123" s="180">
        <v>0</v>
      </c>
      <c r="J123" s="180">
        <v>0</v>
      </c>
      <c r="K123" s="157">
        <f t="shared" si="42"/>
        <v>0</v>
      </c>
      <c r="L123" s="146"/>
    </row>
    <row r="124" spans="2:12" customFormat="1" ht="31.5" x14ac:dyDescent="0.25">
      <c r="B124" s="147" t="s">
        <v>54</v>
      </c>
      <c r="C124" s="6"/>
      <c r="D124" s="180">
        <v>0</v>
      </c>
      <c r="E124" s="180">
        <v>0</v>
      </c>
      <c r="F124" s="180">
        <v>0</v>
      </c>
      <c r="G124" s="180">
        <v>0</v>
      </c>
      <c r="H124" s="180">
        <v>0</v>
      </c>
      <c r="I124" s="180">
        <v>0</v>
      </c>
      <c r="J124" s="180">
        <v>0</v>
      </c>
      <c r="K124" s="157">
        <f t="shared" si="42"/>
        <v>0</v>
      </c>
      <c r="L124" s="146"/>
    </row>
    <row r="125" spans="2:12" customFormat="1" x14ac:dyDescent="0.25">
      <c r="B125" s="147" t="s">
        <v>55</v>
      </c>
      <c r="C125" s="6"/>
      <c r="D125" s="156">
        <v>0</v>
      </c>
      <c r="E125" s="156">
        <v>0</v>
      </c>
      <c r="F125" s="156">
        <v>0</v>
      </c>
      <c r="G125" s="156">
        <v>0</v>
      </c>
      <c r="H125" s="156">
        <v>0</v>
      </c>
      <c r="I125" s="156">
        <v>0</v>
      </c>
      <c r="J125" s="156">
        <v>0</v>
      </c>
      <c r="K125" s="157">
        <f t="shared" si="42"/>
        <v>0</v>
      </c>
      <c r="L125" s="146"/>
    </row>
    <row r="126" spans="2:12" customFormat="1" x14ac:dyDescent="0.25">
      <c r="B126" s="152" t="s">
        <v>266</v>
      </c>
      <c r="C126" s="153" t="s">
        <v>250</v>
      </c>
      <c r="D126" s="154">
        <f>D127+D128+D131+D132</f>
        <v>1191946.3999999999</v>
      </c>
      <c r="E126" s="154">
        <f t="shared" ref="E126:J126" si="49">E127+E128+E131+E132</f>
        <v>0</v>
      </c>
      <c r="F126" s="154">
        <f t="shared" si="49"/>
        <v>0</v>
      </c>
      <c r="G126" s="154">
        <f t="shared" si="49"/>
        <v>0</v>
      </c>
      <c r="H126" s="154">
        <f t="shared" si="49"/>
        <v>0</v>
      </c>
      <c r="I126" s="154">
        <f t="shared" si="49"/>
        <v>0</v>
      </c>
      <c r="J126" s="154">
        <f t="shared" si="49"/>
        <v>0</v>
      </c>
      <c r="K126" s="155">
        <f>SUM(D126:J126)</f>
        <v>1191946.3999999999</v>
      </c>
      <c r="L126" s="146"/>
    </row>
    <row r="127" spans="2:12" customFormat="1" x14ac:dyDescent="0.25">
      <c r="B127" s="147" t="s">
        <v>51</v>
      </c>
      <c r="C127" s="6"/>
      <c r="D127" s="156">
        <f>'Перечень ОКСов ПП-1'!G502</f>
        <v>595973.19999999995</v>
      </c>
      <c r="E127" s="156">
        <f>'Перечень ОКСов ПП-1'!H502</f>
        <v>0</v>
      </c>
      <c r="F127" s="156">
        <f>'Перечень ОКСов ПП-1'!I502</f>
        <v>0</v>
      </c>
      <c r="G127" s="156">
        <f>'Перечень ОКСов ПП-1'!J502</f>
        <v>0</v>
      </c>
      <c r="H127" s="156">
        <f>'Перечень ОКСов ПП-1'!K502</f>
        <v>0</v>
      </c>
      <c r="I127" s="156">
        <f>'Перечень ОКСов ПП-1'!L502</f>
        <v>0</v>
      </c>
      <c r="J127" s="156">
        <f>'Перечень ОКСов ПП-1'!M502</f>
        <v>0</v>
      </c>
      <c r="K127" s="157">
        <f t="shared" si="42"/>
        <v>595973.19999999995</v>
      </c>
      <c r="L127" s="146"/>
    </row>
    <row r="128" spans="2:12" customFormat="1" ht="31.5" x14ac:dyDescent="0.25">
      <c r="B128" s="147" t="s">
        <v>56</v>
      </c>
      <c r="C128" s="6"/>
      <c r="D128" s="180">
        <f>D129+D130</f>
        <v>595973.19999999995</v>
      </c>
      <c r="E128" s="180">
        <f t="shared" ref="E128:J128" si="50">E129+E130</f>
        <v>0</v>
      </c>
      <c r="F128" s="180">
        <f t="shared" si="50"/>
        <v>0</v>
      </c>
      <c r="G128" s="180">
        <f t="shared" si="50"/>
        <v>0</v>
      </c>
      <c r="H128" s="180">
        <f t="shared" si="50"/>
        <v>0</v>
      </c>
      <c r="I128" s="180">
        <f t="shared" si="50"/>
        <v>0</v>
      </c>
      <c r="J128" s="180">
        <f t="shared" si="50"/>
        <v>0</v>
      </c>
      <c r="K128" s="157">
        <f t="shared" si="42"/>
        <v>595973.19999999995</v>
      </c>
      <c r="L128" s="146"/>
    </row>
    <row r="129" spans="2:12" s="146" customFormat="1" x14ac:dyDescent="0.25">
      <c r="B129" s="88" t="s">
        <v>52</v>
      </c>
      <c r="C129" s="151"/>
      <c r="D129" s="180">
        <f>'Перечень ОКСов ПП-1'!G501</f>
        <v>595973.19999999995</v>
      </c>
      <c r="E129" s="180">
        <f>'Перечень ОКСов ПП-1'!H501</f>
        <v>0</v>
      </c>
      <c r="F129" s="180">
        <f>'Перечень ОКСов ПП-1'!I501</f>
        <v>0</v>
      </c>
      <c r="G129" s="180">
        <f>'Перечень ОКСов ПП-1'!J501</f>
        <v>0</v>
      </c>
      <c r="H129" s="180">
        <f>'Перечень ОКСов ПП-1'!K501</f>
        <v>0</v>
      </c>
      <c r="I129" s="180">
        <f>'Перечень ОКСов ПП-1'!L501</f>
        <v>0</v>
      </c>
      <c r="J129" s="180">
        <f>'Перечень ОКСов ПП-1'!M501</f>
        <v>0</v>
      </c>
      <c r="K129" s="157">
        <f t="shared" si="42"/>
        <v>595973.19999999995</v>
      </c>
    </row>
    <row r="130" spans="2:12" customFormat="1" x14ac:dyDescent="0.25">
      <c r="B130" s="147" t="s">
        <v>57</v>
      </c>
      <c r="C130" s="6"/>
      <c r="D130" s="180">
        <v>0</v>
      </c>
      <c r="E130" s="180">
        <v>0</v>
      </c>
      <c r="F130" s="180">
        <v>0</v>
      </c>
      <c r="G130" s="180">
        <v>0</v>
      </c>
      <c r="H130" s="180">
        <v>0</v>
      </c>
      <c r="I130" s="180">
        <v>0</v>
      </c>
      <c r="J130" s="180">
        <v>0</v>
      </c>
      <c r="K130" s="157">
        <f t="shared" si="42"/>
        <v>0</v>
      </c>
      <c r="L130" s="146"/>
    </row>
    <row r="131" spans="2:12" customFormat="1" ht="31.5" x14ac:dyDescent="0.25">
      <c r="B131" s="147" t="s">
        <v>54</v>
      </c>
      <c r="C131" s="6"/>
      <c r="D131" s="156">
        <v>0</v>
      </c>
      <c r="E131" s="156">
        <v>0</v>
      </c>
      <c r="F131" s="156">
        <v>0</v>
      </c>
      <c r="G131" s="156">
        <v>0</v>
      </c>
      <c r="H131" s="156">
        <v>0</v>
      </c>
      <c r="I131" s="156">
        <v>0</v>
      </c>
      <c r="J131" s="156">
        <v>0</v>
      </c>
      <c r="K131" s="157">
        <f t="shared" si="42"/>
        <v>0</v>
      </c>
      <c r="L131" s="146"/>
    </row>
    <row r="132" spans="2:12" customFormat="1" x14ac:dyDescent="0.25">
      <c r="B132" s="147" t="s">
        <v>55</v>
      </c>
      <c r="C132" s="6"/>
      <c r="D132" s="156">
        <v>0</v>
      </c>
      <c r="E132" s="156">
        <v>0</v>
      </c>
      <c r="F132" s="156">
        <v>0</v>
      </c>
      <c r="G132" s="156">
        <v>0</v>
      </c>
      <c r="H132" s="156">
        <v>0</v>
      </c>
      <c r="I132" s="156">
        <v>0</v>
      </c>
      <c r="J132" s="156">
        <v>0</v>
      </c>
      <c r="K132" s="157">
        <f t="shared" si="42"/>
        <v>0</v>
      </c>
      <c r="L132" s="146"/>
    </row>
    <row r="133" spans="2:12" customFormat="1" ht="30" customHeight="1" x14ac:dyDescent="0.25">
      <c r="B133" s="158" t="s">
        <v>267</v>
      </c>
      <c r="C133" s="159"/>
      <c r="D133" s="160">
        <f>D134</f>
        <v>93423.1</v>
      </c>
      <c r="E133" s="160">
        <f t="shared" ref="E133:K133" si="51">E134</f>
        <v>130792.34</v>
      </c>
      <c r="F133" s="160">
        <f t="shared" si="51"/>
        <v>130792.34</v>
      </c>
      <c r="G133" s="160">
        <f t="shared" si="51"/>
        <v>143871.57399999999</v>
      </c>
      <c r="H133" s="160">
        <f t="shared" si="51"/>
        <v>158258.73140000002</v>
      </c>
      <c r="I133" s="160">
        <f t="shared" si="51"/>
        <v>174084.60454000003</v>
      </c>
      <c r="J133" s="160">
        <f t="shared" si="51"/>
        <v>191493.06499400004</v>
      </c>
      <c r="K133" s="161">
        <f t="shared" si="51"/>
        <v>1022715.7549340002</v>
      </c>
      <c r="L133" s="146"/>
    </row>
    <row r="134" spans="2:12" customFormat="1" x14ac:dyDescent="0.25">
      <c r="B134" s="152" t="s">
        <v>276</v>
      </c>
      <c r="C134" s="153" t="s">
        <v>250</v>
      </c>
      <c r="D134" s="154">
        <f>D135+D136+D139+D140</f>
        <v>93423.1</v>
      </c>
      <c r="E134" s="154">
        <f t="shared" ref="E134:J134" si="52">E135+E136+E139+E140</f>
        <v>130792.34</v>
      </c>
      <c r="F134" s="154">
        <f t="shared" si="52"/>
        <v>130792.34</v>
      </c>
      <c r="G134" s="154">
        <f t="shared" si="52"/>
        <v>143871.57399999999</v>
      </c>
      <c r="H134" s="154">
        <f t="shared" si="52"/>
        <v>158258.73140000002</v>
      </c>
      <c r="I134" s="154">
        <f t="shared" si="52"/>
        <v>174084.60454000003</v>
      </c>
      <c r="J134" s="154">
        <f t="shared" si="52"/>
        <v>191493.06499400004</v>
      </c>
      <c r="K134" s="155">
        <f>SUM(D134:J134)</f>
        <v>1022715.7549340002</v>
      </c>
      <c r="L134" s="146"/>
    </row>
    <row r="135" spans="2:12" customFormat="1" x14ac:dyDescent="0.25">
      <c r="B135" s="147" t="s">
        <v>51</v>
      </c>
      <c r="C135" s="6"/>
      <c r="D135" s="180">
        <v>0</v>
      </c>
      <c r="E135" s="180">
        <v>0</v>
      </c>
      <c r="F135" s="180">
        <v>0</v>
      </c>
      <c r="G135" s="180">
        <v>0</v>
      </c>
      <c r="H135" s="180">
        <v>0</v>
      </c>
      <c r="I135" s="180">
        <v>0</v>
      </c>
      <c r="J135" s="180">
        <v>0</v>
      </c>
      <c r="K135" s="157">
        <f t="shared" ref="K135:K140" si="53">SUM(D135:J135)</f>
        <v>0</v>
      </c>
      <c r="L135" s="146"/>
    </row>
    <row r="136" spans="2:12" customFormat="1" ht="31.5" x14ac:dyDescent="0.25">
      <c r="B136" s="147" t="s">
        <v>56</v>
      </c>
      <c r="C136" s="6"/>
      <c r="D136" s="180">
        <f>D137+D138</f>
        <v>93423.1</v>
      </c>
      <c r="E136" s="180">
        <f t="shared" ref="E136:J136" si="54">E137+E138</f>
        <v>130792.34</v>
      </c>
      <c r="F136" s="180">
        <f t="shared" si="54"/>
        <v>130792.34</v>
      </c>
      <c r="G136" s="180">
        <f t="shared" si="54"/>
        <v>143871.57399999999</v>
      </c>
      <c r="H136" s="180">
        <f t="shared" si="54"/>
        <v>158258.73140000002</v>
      </c>
      <c r="I136" s="180">
        <f t="shared" si="54"/>
        <v>174084.60454000003</v>
      </c>
      <c r="J136" s="180">
        <f t="shared" si="54"/>
        <v>191493.06499400004</v>
      </c>
      <c r="K136" s="157">
        <f t="shared" si="53"/>
        <v>1022715.7549340002</v>
      </c>
      <c r="L136" s="146"/>
    </row>
    <row r="137" spans="2:12" s="146" customFormat="1" x14ac:dyDescent="0.25">
      <c r="B137" s="88" t="s">
        <v>52</v>
      </c>
      <c r="C137" s="151"/>
      <c r="D137" s="180">
        <v>93423.1</v>
      </c>
      <c r="E137" s="180">
        <v>130792.34</v>
      </c>
      <c r="F137" s="180">
        <v>130792.34</v>
      </c>
      <c r="G137" s="180">
        <v>143871.57399999999</v>
      </c>
      <c r="H137" s="180">
        <v>158258.73140000002</v>
      </c>
      <c r="I137" s="180">
        <v>174084.60454000003</v>
      </c>
      <c r="J137" s="180">
        <v>191493.06499400004</v>
      </c>
      <c r="K137" s="157">
        <f t="shared" si="53"/>
        <v>1022715.7549340002</v>
      </c>
    </row>
    <row r="138" spans="2:12" customFormat="1" x14ac:dyDescent="0.25">
      <c r="B138" s="147" t="s">
        <v>57</v>
      </c>
      <c r="C138" s="6"/>
      <c r="D138" s="180">
        <v>0</v>
      </c>
      <c r="E138" s="180">
        <v>0</v>
      </c>
      <c r="F138" s="180">
        <v>0</v>
      </c>
      <c r="G138" s="180">
        <v>0</v>
      </c>
      <c r="H138" s="180">
        <v>0</v>
      </c>
      <c r="I138" s="180">
        <v>0</v>
      </c>
      <c r="J138" s="180">
        <v>0</v>
      </c>
      <c r="K138" s="157">
        <f t="shared" si="53"/>
        <v>0</v>
      </c>
      <c r="L138" s="146"/>
    </row>
    <row r="139" spans="2:12" customFormat="1" ht="31.5" x14ac:dyDescent="0.25">
      <c r="B139" s="147" t="s">
        <v>54</v>
      </c>
      <c r="C139" s="6"/>
      <c r="D139" s="180">
        <v>0</v>
      </c>
      <c r="E139" s="180">
        <v>0</v>
      </c>
      <c r="F139" s="180">
        <v>0</v>
      </c>
      <c r="G139" s="180">
        <v>0</v>
      </c>
      <c r="H139" s="180">
        <v>0</v>
      </c>
      <c r="I139" s="180">
        <v>0</v>
      </c>
      <c r="J139" s="180">
        <v>0</v>
      </c>
      <c r="K139" s="157">
        <f t="shared" si="53"/>
        <v>0</v>
      </c>
      <c r="L139" s="146"/>
    </row>
    <row r="140" spans="2:12" customFormat="1" x14ac:dyDescent="0.25">
      <c r="B140" s="147" t="s">
        <v>55</v>
      </c>
      <c r="C140" s="6"/>
      <c r="D140" s="156">
        <v>0</v>
      </c>
      <c r="E140" s="156">
        <v>0</v>
      </c>
      <c r="F140" s="156">
        <v>0</v>
      </c>
      <c r="G140" s="156">
        <v>0</v>
      </c>
      <c r="H140" s="156">
        <v>0</v>
      </c>
      <c r="I140" s="156">
        <v>0</v>
      </c>
      <c r="J140" s="156">
        <v>0</v>
      </c>
      <c r="K140" s="157">
        <f t="shared" si="53"/>
        <v>0</v>
      </c>
      <c r="L140" s="146"/>
    </row>
    <row r="141" spans="2:12" x14ac:dyDescent="0.25">
      <c r="B141" s="93"/>
      <c r="C141" s="116"/>
      <c r="D141" s="92"/>
      <c r="E141" s="92"/>
      <c r="F141" s="92"/>
      <c r="G141" s="92"/>
      <c r="H141" s="92"/>
      <c r="I141" s="92"/>
      <c r="J141" s="92"/>
      <c r="K141" s="92"/>
    </row>
    <row r="142" spans="2:12" x14ac:dyDescent="0.25">
      <c r="B142" s="93"/>
      <c r="C142" s="116"/>
      <c r="D142" s="92"/>
      <c r="E142" s="92"/>
      <c r="F142" s="92"/>
      <c r="G142" s="92"/>
      <c r="H142" s="92"/>
      <c r="I142" s="92"/>
      <c r="J142" s="92"/>
      <c r="K142" s="92"/>
    </row>
    <row r="143" spans="2:12" x14ac:dyDescent="0.25">
      <c r="B143" s="93"/>
      <c r="C143" s="116"/>
      <c r="D143" s="92"/>
      <c r="E143" s="92"/>
      <c r="F143" s="92"/>
      <c r="G143" s="92"/>
      <c r="H143" s="92"/>
      <c r="I143" s="92"/>
      <c r="J143" s="92"/>
      <c r="K143" s="92"/>
    </row>
    <row r="144" spans="2:12" s="134" customFormat="1" ht="30" customHeight="1" x14ac:dyDescent="0.25">
      <c r="B144" s="131" t="s">
        <v>71</v>
      </c>
      <c r="C144" s="131" t="s">
        <v>68</v>
      </c>
      <c r="D144" s="132">
        <f>D145+D146+D149+D150</f>
        <v>529211</v>
      </c>
      <c r="E144" s="132">
        <f t="shared" ref="E144:J144" si="55">E145+E146+E149+E150</f>
        <v>391930</v>
      </c>
      <c r="F144" s="132">
        <f t="shared" si="55"/>
        <v>390989</v>
      </c>
      <c r="G144" s="132">
        <f t="shared" si="55"/>
        <v>398330</v>
      </c>
      <c r="H144" s="132">
        <f t="shared" si="55"/>
        <v>405965</v>
      </c>
      <c r="I144" s="132">
        <f t="shared" si="55"/>
        <v>413906</v>
      </c>
      <c r="J144" s="132">
        <f t="shared" si="55"/>
        <v>422163</v>
      </c>
      <c r="K144" s="132">
        <f t="shared" si="1"/>
        <v>2952494</v>
      </c>
    </row>
    <row r="145" spans="2:11" x14ac:dyDescent="0.25">
      <c r="B145" s="101" t="s">
        <v>51</v>
      </c>
      <c r="C145" s="108"/>
      <c r="D145" s="102">
        <f t="shared" ref="D145:J150" si="56">D152+D180</f>
        <v>0</v>
      </c>
      <c r="E145" s="102">
        <f t="shared" si="56"/>
        <v>0</v>
      </c>
      <c r="F145" s="102">
        <f t="shared" si="56"/>
        <v>0</v>
      </c>
      <c r="G145" s="102">
        <f t="shared" si="56"/>
        <v>0</v>
      </c>
      <c r="H145" s="102">
        <f t="shared" si="56"/>
        <v>0</v>
      </c>
      <c r="I145" s="102">
        <f t="shared" si="56"/>
        <v>0</v>
      </c>
      <c r="J145" s="102">
        <f t="shared" si="56"/>
        <v>0</v>
      </c>
      <c r="K145" s="102">
        <f t="shared" si="1"/>
        <v>0</v>
      </c>
    </row>
    <row r="146" spans="2:11" ht="31.5" x14ac:dyDescent="0.25">
      <c r="B146" s="101" t="s">
        <v>56</v>
      </c>
      <c r="C146" s="97"/>
      <c r="D146" s="102">
        <f>D153+D181</f>
        <v>529211</v>
      </c>
      <c r="E146" s="102">
        <f t="shared" si="56"/>
        <v>391930</v>
      </c>
      <c r="F146" s="102">
        <f t="shared" si="56"/>
        <v>390989</v>
      </c>
      <c r="G146" s="102">
        <f t="shared" si="56"/>
        <v>398330</v>
      </c>
      <c r="H146" s="102">
        <f t="shared" si="56"/>
        <v>405965</v>
      </c>
      <c r="I146" s="102">
        <f t="shared" si="56"/>
        <v>413906</v>
      </c>
      <c r="J146" s="102">
        <f t="shared" si="56"/>
        <v>422163</v>
      </c>
      <c r="K146" s="102">
        <f>D146+E146+F146+G146+H146+I146+J146</f>
        <v>2952494</v>
      </c>
    </row>
    <row r="147" spans="2:11" x14ac:dyDescent="0.25">
      <c r="B147" s="101" t="s">
        <v>52</v>
      </c>
      <c r="C147" s="108"/>
      <c r="D147" s="102">
        <f t="shared" si="56"/>
        <v>529211</v>
      </c>
      <c r="E147" s="102">
        <f t="shared" si="56"/>
        <v>391930</v>
      </c>
      <c r="F147" s="102">
        <f t="shared" si="56"/>
        <v>390989</v>
      </c>
      <c r="G147" s="102">
        <f t="shared" si="56"/>
        <v>398330</v>
      </c>
      <c r="H147" s="102">
        <f t="shared" si="56"/>
        <v>405965</v>
      </c>
      <c r="I147" s="102">
        <f t="shared" si="56"/>
        <v>413906</v>
      </c>
      <c r="J147" s="102">
        <f t="shared" si="56"/>
        <v>422163</v>
      </c>
      <c r="K147" s="102">
        <f>D147+E147+F147+G147+H147+I147+J147</f>
        <v>2952494</v>
      </c>
    </row>
    <row r="148" spans="2:11" x14ac:dyDescent="0.25">
      <c r="B148" s="101" t="s">
        <v>57</v>
      </c>
      <c r="C148" s="108"/>
      <c r="D148" s="102">
        <f t="shared" si="56"/>
        <v>0</v>
      </c>
      <c r="E148" s="102">
        <f t="shared" si="56"/>
        <v>0</v>
      </c>
      <c r="F148" s="102">
        <f t="shared" si="56"/>
        <v>0</v>
      </c>
      <c r="G148" s="102">
        <f t="shared" si="56"/>
        <v>0</v>
      </c>
      <c r="H148" s="102">
        <f t="shared" si="56"/>
        <v>0</v>
      </c>
      <c r="I148" s="102">
        <f t="shared" si="56"/>
        <v>0</v>
      </c>
      <c r="J148" s="102">
        <f t="shared" si="56"/>
        <v>0</v>
      </c>
      <c r="K148" s="102">
        <f t="shared" si="1"/>
        <v>0</v>
      </c>
    </row>
    <row r="149" spans="2:11" ht="31.5" x14ac:dyDescent="0.25">
      <c r="B149" s="101" t="s">
        <v>54</v>
      </c>
      <c r="C149" s="108"/>
      <c r="D149" s="102">
        <f t="shared" si="56"/>
        <v>0</v>
      </c>
      <c r="E149" s="102">
        <f t="shared" si="56"/>
        <v>0</v>
      </c>
      <c r="F149" s="102">
        <f t="shared" si="56"/>
        <v>0</v>
      </c>
      <c r="G149" s="102">
        <f t="shared" si="56"/>
        <v>0</v>
      </c>
      <c r="H149" s="102">
        <f t="shared" si="56"/>
        <v>0</v>
      </c>
      <c r="I149" s="102">
        <f t="shared" si="56"/>
        <v>0</v>
      </c>
      <c r="J149" s="102">
        <f t="shared" si="56"/>
        <v>0</v>
      </c>
      <c r="K149" s="102">
        <f t="shared" si="1"/>
        <v>0</v>
      </c>
    </row>
    <row r="150" spans="2:11" x14ac:dyDescent="0.25">
      <c r="B150" s="101" t="s">
        <v>55</v>
      </c>
      <c r="C150" s="108"/>
      <c r="D150" s="102">
        <f t="shared" si="56"/>
        <v>0</v>
      </c>
      <c r="E150" s="102">
        <f t="shared" si="56"/>
        <v>0</v>
      </c>
      <c r="F150" s="102">
        <f t="shared" si="56"/>
        <v>0</v>
      </c>
      <c r="G150" s="102">
        <f t="shared" si="56"/>
        <v>0</v>
      </c>
      <c r="H150" s="102">
        <f t="shared" si="56"/>
        <v>0</v>
      </c>
      <c r="I150" s="102">
        <f t="shared" si="56"/>
        <v>0</v>
      </c>
      <c r="J150" s="102">
        <f t="shared" si="56"/>
        <v>0</v>
      </c>
      <c r="K150" s="102">
        <f t="shared" si="1"/>
        <v>0</v>
      </c>
    </row>
    <row r="151" spans="2:11" s="107" customFormat="1" ht="30" customHeight="1" x14ac:dyDescent="0.25">
      <c r="B151" s="100" t="s">
        <v>83</v>
      </c>
      <c r="C151" s="112" t="s">
        <v>68</v>
      </c>
      <c r="D151" s="95">
        <f>D152+D153+D154+D155+D156+D157</f>
        <v>527050</v>
      </c>
      <c r="E151" s="95">
        <f t="shared" ref="E151:J151" si="57">E152+E153+E154+E155+E156+E157</f>
        <v>214914</v>
      </c>
      <c r="F151" s="95">
        <f t="shared" si="57"/>
        <v>214914</v>
      </c>
      <c r="G151" s="95">
        <f t="shared" si="57"/>
        <v>214914</v>
      </c>
      <c r="H151" s="95">
        <f t="shared" si="57"/>
        <v>214914</v>
      </c>
      <c r="I151" s="95">
        <f t="shared" si="57"/>
        <v>214914</v>
      </c>
      <c r="J151" s="95">
        <f t="shared" si="57"/>
        <v>214914</v>
      </c>
      <c r="K151" s="111">
        <f>D151+E151+F151+G151+H151+I151+J151</f>
        <v>1816534</v>
      </c>
    </row>
    <row r="152" spans="2:11" x14ac:dyDescent="0.25">
      <c r="B152" s="101" t="s">
        <v>51</v>
      </c>
      <c r="C152" s="97"/>
      <c r="D152" s="96">
        <f>D159+D166+D173</f>
        <v>0</v>
      </c>
      <c r="E152" s="96">
        <f t="shared" ref="E152:J154" si="58">E159+E166+E173</f>
        <v>0</v>
      </c>
      <c r="F152" s="96">
        <f t="shared" si="58"/>
        <v>0</v>
      </c>
      <c r="G152" s="96">
        <f t="shared" si="58"/>
        <v>0</v>
      </c>
      <c r="H152" s="96">
        <f t="shared" si="58"/>
        <v>0</v>
      </c>
      <c r="I152" s="96">
        <f t="shared" si="58"/>
        <v>0</v>
      </c>
      <c r="J152" s="96">
        <f t="shared" si="58"/>
        <v>0</v>
      </c>
      <c r="K152" s="102">
        <f t="shared" si="1"/>
        <v>0</v>
      </c>
    </row>
    <row r="153" spans="2:11" ht="31.5" x14ac:dyDescent="0.25">
      <c r="B153" s="101" t="s">
        <v>56</v>
      </c>
      <c r="C153" s="97"/>
      <c r="D153" s="96">
        <f>D160+D167+D174</f>
        <v>263525</v>
      </c>
      <c r="E153" s="96">
        <f t="shared" si="58"/>
        <v>107457</v>
      </c>
      <c r="F153" s="96">
        <f t="shared" si="58"/>
        <v>107457</v>
      </c>
      <c r="G153" s="96">
        <f t="shared" si="58"/>
        <v>107457</v>
      </c>
      <c r="H153" s="96">
        <f t="shared" si="58"/>
        <v>107457</v>
      </c>
      <c r="I153" s="96">
        <f t="shared" si="58"/>
        <v>107457</v>
      </c>
      <c r="J153" s="96">
        <f t="shared" si="58"/>
        <v>107457</v>
      </c>
      <c r="K153" s="102">
        <f t="shared" si="1"/>
        <v>908267</v>
      </c>
    </row>
    <row r="154" spans="2:11" x14ac:dyDescent="0.25">
      <c r="B154" s="101" t="s">
        <v>52</v>
      </c>
      <c r="C154" s="108"/>
      <c r="D154" s="96">
        <f>D161+D168+D175</f>
        <v>263525</v>
      </c>
      <c r="E154" s="96">
        <f t="shared" si="58"/>
        <v>107457</v>
      </c>
      <c r="F154" s="96">
        <f t="shared" si="58"/>
        <v>107457</v>
      </c>
      <c r="G154" s="96">
        <f t="shared" si="58"/>
        <v>107457</v>
      </c>
      <c r="H154" s="96">
        <f t="shared" si="58"/>
        <v>107457</v>
      </c>
      <c r="I154" s="96">
        <f t="shared" si="58"/>
        <v>107457</v>
      </c>
      <c r="J154" s="96">
        <f t="shared" si="58"/>
        <v>107457</v>
      </c>
      <c r="K154" s="102">
        <f t="shared" si="1"/>
        <v>908267</v>
      </c>
    </row>
    <row r="155" spans="2:11" x14ac:dyDescent="0.25">
      <c r="B155" s="101" t="s">
        <v>57</v>
      </c>
      <c r="C155" s="97"/>
      <c r="D155" s="96">
        <f t="shared" ref="D155:J157" si="59">D162+D169+D176</f>
        <v>0</v>
      </c>
      <c r="E155" s="96">
        <f t="shared" si="59"/>
        <v>0</v>
      </c>
      <c r="F155" s="96">
        <f t="shared" si="59"/>
        <v>0</v>
      </c>
      <c r="G155" s="96">
        <f t="shared" si="59"/>
        <v>0</v>
      </c>
      <c r="H155" s="96">
        <f t="shared" si="59"/>
        <v>0</v>
      </c>
      <c r="I155" s="96">
        <f t="shared" si="59"/>
        <v>0</v>
      </c>
      <c r="J155" s="96">
        <f t="shared" si="59"/>
        <v>0</v>
      </c>
      <c r="K155" s="102">
        <f t="shared" si="1"/>
        <v>0</v>
      </c>
    </row>
    <row r="156" spans="2:11" ht="31.5" x14ac:dyDescent="0.25">
      <c r="B156" s="101" t="s">
        <v>54</v>
      </c>
      <c r="C156" s="97"/>
      <c r="D156" s="96">
        <f t="shared" si="59"/>
        <v>0</v>
      </c>
      <c r="E156" s="96">
        <f t="shared" si="59"/>
        <v>0</v>
      </c>
      <c r="F156" s="96">
        <f t="shared" si="59"/>
        <v>0</v>
      </c>
      <c r="G156" s="96">
        <f t="shared" si="59"/>
        <v>0</v>
      </c>
      <c r="H156" s="96">
        <f t="shared" si="59"/>
        <v>0</v>
      </c>
      <c r="I156" s="96">
        <f t="shared" si="59"/>
        <v>0</v>
      </c>
      <c r="J156" s="96">
        <f t="shared" si="59"/>
        <v>0</v>
      </c>
      <c r="K156" s="102">
        <f t="shared" si="1"/>
        <v>0</v>
      </c>
    </row>
    <row r="157" spans="2:11" x14ac:dyDescent="0.25">
      <c r="B157" s="101" t="s">
        <v>55</v>
      </c>
      <c r="C157" s="97"/>
      <c r="D157" s="96">
        <f t="shared" si="59"/>
        <v>0</v>
      </c>
      <c r="E157" s="96">
        <f t="shared" si="59"/>
        <v>0</v>
      </c>
      <c r="F157" s="96">
        <f t="shared" si="59"/>
        <v>0</v>
      </c>
      <c r="G157" s="96">
        <f t="shared" si="59"/>
        <v>0</v>
      </c>
      <c r="H157" s="96">
        <f t="shared" si="59"/>
        <v>0</v>
      </c>
      <c r="I157" s="96">
        <f t="shared" si="59"/>
        <v>0</v>
      </c>
      <c r="J157" s="96">
        <f t="shared" si="59"/>
        <v>0</v>
      </c>
      <c r="K157" s="102">
        <f t="shared" si="1"/>
        <v>0</v>
      </c>
    </row>
    <row r="158" spans="2:11" s="107" customFormat="1" ht="47.25" x14ac:dyDescent="0.25">
      <c r="B158" s="100" t="s">
        <v>82</v>
      </c>
      <c r="C158" s="112" t="s">
        <v>68</v>
      </c>
      <c r="D158" s="95">
        <f>D159+D160+D163+D164</f>
        <v>240268</v>
      </c>
      <c r="E158" s="95">
        <f t="shared" ref="E158:J158" si="60">E159+E160+E163+E164</f>
        <v>100000</v>
      </c>
      <c r="F158" s="95">
        <f t="shared" si="60"/>
        <v>100000</v>
      </c>
      <c r="G158" s="95">
        <f t="shared" si="60"/>
        <v>100000</v>
      </c>
      <c r="H158" s="95">
        <f t="shared" si="60"/>
        <v>100000</v>
      </c>
      <c r="I158" s="95">
        <f t="shared" si="60"/>
        <v>100000</v>
      </c>
      <c r="J158" s="95">
        <f t="shared" si="60"/>
        <v>100000</v>
      </c>
      <c r="K158" s="111">
        <f t="shared" si="1"/>
        <v>840268</v>
      </c>
    </row>
    <row r="159" spans="2:11" x14ac:dyDescent="0.25">
      <c r="B159" s="101" t="s">
        <v>51</v>
      </c>
      <c r="C159" s="97"/>
      <c r="D159" s="96">
        <v>0</v>
      </c>
      <c r="E159" s="96">
        <v>0</v>
      </c>
      <c r="F159" s="96">
        <v>0</v>
      </c>
      <c r="G159" s="96">
        <v>0</v>
      </c>
      <c r="H159" s="96">
        <v>0</v>
      </c>
      <c r="I159" s="96">
        <v>0</v>
      </c>
      <c r="J159" s="96">
        <v>0</v>
      </c>
      <c r="K159" s="102">
        <f t="shared" si="1"/>
        <v>0</v>
      </c>
    </row>
    <row r="160" spans="2:11" ht="31.5" x14ac:dyDescent="0.25">
      <c r="B160" s="101" t="s">
        <v>56</v>
      </c>
      <c r="C160" s="97"/>
      <c r="D160" s="96">
        <f>D161+D162</f>
        <v>240268</v>
      </c>
      <c r="E160" s="96">
        <f t="shared" ref="E160:J160" si="61">E161+E162</f>
        <v>100000</v>
      </c>
      <c r="F160" s="96">
        <f t="shared" si="61"/>
        <v>100000</v>
      </c>
      <c r="G160" s="96">
        <f t="shared" si="61"/>
        <v>100000</v>
      </c>
      <c r="H160" s="96">
        <f t="shared" si="61"/>
        <v>100000</v>
      </c>
      <c r="I160" s="96">
        <f t="shared" si="61"/>
        <v>100000</v>
      </c>
      <c r="J160" s="96">
        <f t="shared" si="61"/>
        <v>100000</v>
      </c>
      <c r="K160" s="102">
        <f t="shared" si="1"/>
        <v>840268</v>
      </c>
    </row>
    <row r="161" spans="2:11" x14ac:dyDescent="0.25">
      <c r="B161" s="101" t="s">
        <v>52</v>
      </c>
      <c r="C161" s="97"/>
      <c r="D161" s="96">
        <v>240268</v>
      </c>
      <c r="E161" s="96">
        <v>100000</v>
      </c>
      <c r="F161" s="96">
        <v>100000</v>
      </c>
      <c r="G161" s="96">
        <v>100000</v>
      </c>
      <c r="H161" s="96">
        <v>100000</v>
      </c>
      <c r="I161" s="96">
        <v>100000</v>
      </c>
      <c r="J161" s="96">
        <v>100000</v>
      </c>
      <c r="K161" s="102">
        <f t="shared" si="1"/>
        <v>840268</v>
      </c>
    </row>
    <row r="162" spans="2:11" x14ac:dyDescent="0.25">
      <c r="B162" s="101" t="s">
        <v>57</v>
      </c>
      <c r="C162" s="97"/>
      <c r="D162" s="96">
        <v>0</v>
      </c>
      <c r="E162" s="96">
        <v>0</v>
      </c>
      <c r="F162" s="96">
        <v>0</v>
      </c>
      <c r="G162" s="96">
        <v>0</v>
      </c>
      <c r="H162" s="96">
        <v>0</v>
      </c>
      <c r="I162" s="96">
        <v>0</v>
      </c>
      <c r="J162" s="96">
        <v>0</v>
      </c>
      <c r="K162" s="102">
        <f t="shared" si="1"/>
        <v>0</v>
      </c>
    </row>
    <row r="163" spans="2:11" ht="31.5" x14ac:dyDescent="0.25">
      <c r="B163" s="101" t="s">
        <v>54</v>
      </c>
      <c r="C163" s="97"/>
      <c r="D163" s="96">
        <v>0</v>
      </c>
      <c r="E163" s="96">
        <v>0</v>
      </c>
      <c r="F163" s="96">
        <v>0</v>
      </c>
      <c r="G163" s="96">
        <v>0</v>
      </c>
      <c r="H163" s="96">
        <v>0</v>
      </c>
      <c r="I163" s="96">
        <v>0</v>
      </c>
      <c r="J163" s="96">
        <v>0</v>
      </c>
      <c r="K163" s="102">
        <f t="shared" si="1"/>
        <v>0</v>
      </c>
    </row>
    <row r="164" spans="2:11" x14ac:dyDescent="0.25">
      <c r="B164" s="101" t="s">
        <v>55</v>
      </c>
      <c r="C164" s="97"/>
      <c r="D164" s="96">
        <v>0</v>
      </c>
      <c r="E164" s="96">
        <v>0</v>
      </c>
      <c r="F164" s="96">
        <v>0</v>
      </c>
      <c r="G164" s="96">
        <v>0</v>
      </c>
      <c r="H164" s="96">
        <v>0</v>
      </c>
      <c r="I164" s="96">
        <v>0</v>
      </c>
      <c r="J164" s="96">
        <v>0</v>
      </c>
      <c r="K164" s="102">
        <f t="shared" si="1"/>
        <v>0</v>
      </c>
    </row>
    <row r="165" spans="2:11" ht="47.25" x14ac:dyDescent="0.25">
      <c r="B165" s="100" t="s">
        <v>81</v>
      </c>
      <c r="C165" s="108" t="s">
        <v>68</v>
      </c>
      <c r="D165" s="95">
        <f>D166+D167+D170+D171</f>
        <v>7457</v>
      </c>
      <c r="E165" s="95">
        <f t="shared" ref="E165:J165" si="62">E166+E167+E170+E171</f>
        <v>7457</v>
      </c>
      <c r="F165" s="95">
        <f t="shared" si="62"/>
        <v>7457</v>
      </c>
      <c r="G165" s="95">
        <f t="shared" si="62"/>
        <v>7457</v>
      </c>
      <c r="H165" s="95">
        <f t="shared" si="62"/>
        <v>7457</v>
      </c>
      <c r="I165" s="95">
        <f t="shared" si="62"/>
        <v>7457</v>
      </c>
      <c r="J165" s="95">
        <f t="shared" si="62"/>
        <v>7457</v>
      </c>
      <c r="K165" s="111">
        <f t="shared" si="1"/>
        <v>52199</v>
      </c>
    </row>
    <row r="166" spans="2:11" x14ac:dyDescent="0.25">
      <c r="B166" s="101" t="s">
        <v>51</v>
      </c>
      <c r="C166" s="97"/>
      <c r="D166" s="96">
        <v>0</v>
      </c>
      <c r="E166" s="96">
        <v>0</v>
      </c>
      <c r="F166" s="96">
        <v>0</v>
      </c>
      <c r="G166" s="96">
        <v>0</v>
      </c>
      <c r="H166" s="96">
        <v>0</v>
      </c>
      <c r="I166" s="96">
        <v>0</v>
      </c>
      <c r="J166" s="96">
        <v>0</v>
      </c>
      <c r="K166" s="102">
        <f t="shared" si="1"/>
        <v>0</v>
      </c>
    </row>
    <row r="167" spans="2:11" ht="31.5" x14ac:dyDescent="0.25">
      <c r="B167" s="101" t="s">
        <v>56</v>
      </c>
      <c r="C167" s="97"/>
      <c r="D167" s="96">
        <f>D168+D169</f>
        <v>7457</v>
      </c>
      <c r="E167" s="96">
        <f t="shared" ref="E167:J167" si="63">E168+E169</f>
        <v>7457</v>
      </c>
      <c r="F167" s="96">
        <f t="shared" si="63"/>
        <v>7457</v>
      </c>
      <c r="G167" s="96">
        <f t="shared" si="63"/>
        <v>7457</v>
      </c>
      <c r="H167" s="96">
        <f t="shared" si="63"/>
        <v>7457</v>
      </c>
      <c r="I167" s="96">
        <f t="shared" si="63"/>
        <v>7457</v>
      </c>
      <c r="J167" s="96">
        <f t="shared" si="63"/>
        <v>7457</v>
      </c>
      <c r="K167" s="102">
        <f t="shared" si="1"/>
        <v>52199</v>
      </c>
    </row>
    <row r="168" spans="2:11" x14ac:dyDescent="0.25">
      <c r="B168" s="101" t="s">
        <v>52</v>
      </c>
      <c r="C168" s="97"/>
      <c r="D168" s="96">
        <v>7457</v>
      </c>
      <c r="E168" s="96">
        <v>7457</v>
      </c>
      <c r="F168" s="96">
        <v>7457</v>
      </c>
      <c r="G168" s="96">
        <v>7457</v>
      </c>
      <c r="H168" s="96">
        <v>7457</v>
      </c>
      <c r="I168" s="96">
        <v>7457</v>
      </c>
      <c r="J168" s="96">
        <v>7457</v>
      </c>
      <c r="K168" s="102">
        <f t="shared" si="1"/>
        <v>52199</v>
      </c>
    </row>
    <row r="169" spans="2:11" x14ac:dyDescent="0.25">
      <c r="B169" s="101" t="s">
        <v>57</v>
      </c>
      <c r="C169" s="97"/>
      <c r="D169" s="96">
        <v>0</v>
      </c>
      <c r="E169" s="96">
        <v>0</v>
      </c>
      <c r="F169" s="96">
        <v>0</v>
      </c>
      <c r="G169" s="96">
        <v>0</v>
      </c>
      <c r="H169" s="96">
        <v>0</v>
      </c>
      <c r="I169" s="96">
        <v>0</v>
      </c>
      <c r="J169" s="96">
        <v>0</v>
      </c>
      <c r="K169" s="102">
        <f t="shared" si="1"/>
        <v>0</v>
      </c>
    </row>
    <row r="170" spans="2:11" ht="31.5" x14ac:dyDescent="0.25">
      <c r="B170" s="101" t="s">
        <v>54</v>
      </c>
      <c r="C170" s="97"/>
      <c r="D170" s="96">
        <v>0</v>
      </c>
      <c r="E170" s="96">
        <v>0</v>
      </c>
      <c r="F170" s="96">
        <v>0</v>
      </c>
      <c r="G170" s="96">
        <v>0</v>
      </c>
      <c r="H170" s="96">
        <v>0</v>
      </c>
      <c r="I170" s="96">
        <v>0</v>
      </c>
      <c r="J170" s="96">
        <v>0</v>
      </c>
      <c r="K170" s="102">
        <f t="shared" si="1"/>
        <v>0</v>
      </c>
    </row>
    <row r="171" spans="2:11" x14ac:dyDescent="0.25">
      <c r="B171" s="101" t="s">
        <v>55</v>
      </c>
      <c r="C171" s="97"/>
      <c r="D171" s="96">
        <v>0</v>
      </c>
      <c r="E171" s="96">
        <v>0</v>
      </c>
      <c r="F171" s="96">
        <v>0</v>
      </c>
      <c r="G171" s="96">
        <v>0</v>
      </c>
      <c r="H171" s="96">
        <v>0</v>
      </c>
      <c r="I171" s="96">
        <v>0</v>
      </c>
      <c r="J171" s="96">
        <v>0</v>
      </c>
      <c r="K171" s="102">
        <f t="shared" si="1"/>
        <v>0</v>
      </c>
    </row>
    <row r="172" spans="2:11" s="107" customFormat="1" x14ac:dyDescent="0.25">
      <c r="B172" s="103" t="s">
        <v>87</v>
      </c>
      <c r="C172" s="94"/>
      <c r="D172" s="95">
        <f>D173+D174+D176+D177+D178</f>
        <v>15800</v>
      </c>
      <c r="E172" s="95">
        <f t="shared" ref="E172:J172" si="64">E173+E174+E176+E177+E178</f>
        <v>0</v>
      </c>
      <c r="F172" s="95">
        <f t="shared" si="64"/>
        <v>0</v>
      </c>
      <c r="G172" s="95">
        <f t="shared" si="64"/>
        <v>0</v>
      </c>
      <c r="H172" s="95">
        <f t="shared" si="64"/>
        <v>0</v>
      </c>
      <c r="I172" s="95">
        <f t="shared" si="64"/>
        <v>0</v>
      </c>
      <c r="J172" s="95">
        <f t="shared" si="64"/>
        <v>0</v>
      </c>
      <c r="K172" s="111">
        <f t="shared" si="1"/>
        <v>15800</v>
      </c>
    </row>
    <row r="173" spans="2:11" x14ac:dyDescent="0.25">
      <c r="B173" s="101" t="s">
        <v>51</v>
      </c>
      <c r="C173" s="97"/>
      <c r="D173" s="96">
        <v>0</v>
      </c>
      <c r="E173" s="96">
        <v>0</v>
      </c>
      <c r="F173" s="96">
        <v>0</v>
      </c>
      <c r="G173" s="96">
        <v>0</v>
      </c>
      <c r="H173" s="96">
        <v>0</v>
      </c>
      <c r="I173" s="96">
        <v>0</v>
      </c>
      <c r="J173" s="96">
        <v>0</v>
      </c>
      <c r="K173" s="102">
        <f t="shared" si="1"/>
        <v>0</v>
      </c>
    </row>
    <row r="174" spans="2:11" ht="31.5" x14ac:dyDescent="0.25">
      <c r="B174" s="101" t="s">
        <v>56</v>
      </c>
      <c r="C174" s="97"/>
      <c r="D174" s="96">
        <f>D175+D176</f>
        <v>15800</v>
      </c>
      <c r="E174" s="96">
        <f t="shared" ref="E174:J174" si="65">E175+E176</f>
        <v>0</v>
      </c>
      <c r="F174" s="96">
        <f t="shared" si="65"/>
        <v>0</v>
      </c>
      <c r="G174" s="96">
        <f t="shared" si="65"/>
        <v>0</v>
      </c>
      <c r="H174" s="96">
        <f t="shared" si="65"/>
        <v>0</v>
      </c>
      <c r="I174" s="96">
        <f t="shared" si="65"/>
        <v>0</v>
      </c>
      <c r="J174" s="96">
        <f t="shared" si="65"/>
        <v>0</v>
      </c>
      <c r="K174" s="102">
        <f t="shared" si="1"/>
        <v>15800</v>
      </c>
    </row>
    <row r="175" spans="2:11" x14ac:dyDescent="0.25">
      <c r="B175" s="101" t="s">
        <v>52</v>
      </c>
      <c r="C175" s="97"/>
      <c r="D175" s="96">
        <v>15800</v>
      </c>
      <c r="E175" s="96">
        <v>0</v>
      </c>
      <c r="F175" s="96">
        <v>0</v>
      </c>
      <c r="G175" s="96">
        <v>0</v>
      </c>
      <c r="H175" s="96">
        <v>0</v>
      </c>
      <c r="I175" s="96">
        <v>0</v>
      </c>
      <c r="J175" s="96">
        <v>0</v>
      </c>
      <c r="K175" s="102">
        <f t="shared" si="1"/>
        <v>15800</v>
      </c>
    </row>
    <row r="176" spans="2:11" x14ac:dyDescent="0.25">
      <c r="B176" s="101" t="s">
        <v>57</v>
      </c>
      <c r="C176" s="97"/>
      <c r="D176" s="96">
        <v>0</v>
      </c>
      <c r="E176" s="96">
        <v>0</v>
      </c>
      <c r="F176" s="96">
        <v>0</v>
      </c>
      <c r="G176" s="96">
        <v>0</v>
      </c>
      <c r="H176" s="96">
        <v>0</v>
      </c>
      <c r="I176" s="96">
        <v>0</v>
      </c>
      <c r="J176" s="96">
        <v>0</v>
      </c>
      <c r="K176" s="102">
        <f t="shared" si="1"/>
        <v>0</v>
      </c>
    </row>
    <row r="177" spans="2:11" ht="31.5" x14ac:dyDescent="0.25">
      <c r="B177" s="101" t="s">
        <v>54</v>
      </c>
      <c r="C177" s="97"/>
      <c r="D177" s="96">
        <v>0</v>
      </c>
      <c r="E177" s="96">
        <v>0</v>
      </c>
      <c r="F177" s="96">
        <v>0</v>
      </c>
      <c r="G177" s="96">
        <v>0</v>
      </c>
      <c r="H177" s="96">
        <v>0</v>
      </c>
      <c r="I177" s="96">
        <v>0</v>
      </c>
      <c r="J177" s="96">
        <v>0</v>
      </c>
      <c r="K177" s="102">
        <f t="shared" si="1"/>
        <v>0</v>
      </c>
    </row>
    <row r="178" spans="2:11" x14ac:dyDescent="0.25">
      <c r="B178" s="101" t="s">
        <v>55</v>
      </c>
      <c r="C178" s="97"/>
      <c r="D178" s="96">
        <v>0</v>
      </c>
      <c r="E178" s="96">
        <v>0</v>
      </c>
      <c r="F178" s="96">
        <v>0</v>
      </c>
      <c r="G178" s="96">
        <v>0</v>
      </c>
      <c r="H178" s="96">
        <v>0</v>
      </c>
      <c r="I178" s="96">
        <v>0</v>
      </c>
      <c r="J178" s="96">
        <v>0</v>
      </c>
      <c r="K178" s="102">
        <f t="shared" si="1"/>
        <v>0</v>
      </c>
    </row>
    <row r="179" spans="2:11" s="107" customFormat="1" ht="47.25" x14ac:dyDescent="0.25">
      <c r="B179" s="100" t="s">
        <v>86</v>
      </c>
      <c r="C179" s="112" t="s">
        <v>68</v>
      </c>
      <c r="D179" s="95">
        <f>D180+D181+D184+D185</f>
        <v>265686</v>
      </c>
      <c r="E179" s="95">
        <f t="shared" ref="E179:J179" si="66">E180+E181+E184+E185</f>
        <v>284473</v>
      </c>
      <c r="F179" s="95">
        <f t="shared" si="66"/>
        <v>283532</v>
      </c>
      <c r="G179" s="95">
        <f t="shared" si="66"/>
        <v>290873</v>
      </c>
      <c r="H179" s="95">
        <f t="shared" si="66"/>
        <v>298508</v>
      </c>
      <c r="I179" s="95">
        <f t="shared" si="66"/>
        <v>306449</v>
      </c>
      <c r="J179" s="95">
        <f t="shared" si="66"/>
        <v>314706</v>
      </c>
      <c r="K179" s="111">
        <f t="shared" si="1"/>
        <v>2044227</v>
      </c>
    </row>
    <row r="180" spans="2:11" x14ac:dyDescent="0.25">
      <c r="B180" s="101" t="s">
        <v>51</v>
      </c>
      <c r="C180" s="97"/>
      <c r="D180" s="96">
        <f>D187+D194</f>
        <v>0</v>
      </c>
      <c r="E180" s="96">
        <f t="shared" ref="E180:J180" si="67">E187+E194</f>
        <v>0</v>
      </c>
      <c r="F180" s="96">
        <f t="shared" si="67"/>
        <v>0</v>
      </c>
      <c r="G180" s="96">
        <f t="shared" si="67"/>
        <v>0</v>
      </c>
      <c r="H180" s="96">
        <f t="shared" si="67"/>
        <v>0</v>
      </c>
      <c r="I180" s="96">
        <f t="shared" si="67"/>
        <v>0</v>
      </c>
      <c r="J180" s="96">
        <f t="shared" si="67"/>
        <v>0</v>
      </c>
      <c r="K180" s="102">
        <f t="shared" si="1"/>
        <v>0</v>
      </c>
    </row>
    <row r="181" spans="2:11" ht="31.5" x14ac:dyDescent="0.25">
      <c r="B181" s="101" t="s">
        <v>56</v>
      </c>
      <c r="C181" s="97"/>
      <c r="D181" s="96">
        <f>D182+D183</f>
        <v>265686</v>
      </c>
      <c r="E181" s="96">
        <f t="shared" ref="E181:J181" si="68">E182+E183</f>
        <v>284473</v>
      </c>
      <c r="F181" s="96">
        <f t="shared" si="68"/>
        <v>283532</v>
      </c>
      <c r="G181" s="96">
        <f t="shared" si="68"/>
        <v>290873</v>
      </c>
      <c r="H181" s="96">
        <f t="shared" si="68"/>
        <v>298508</v>
      </c>
      <c r="I181" s="96">
        <f t="shared" si="68"/>
        <v>306449</v>
      </c>
      <c r="J181" s="96">
        <f t="shared" si="68"/>
        <v>314706</v>
      </c>
      <c r="K181" s="102">
        <f t="shared" si="1"/>
        <v>2044227</v>
      </c>
    </row>
    <row r="182" spans="2:11" x14ac:dyDescent="0.25">
      <c r="B182" s="101" t="s">
        <v>52</v>
      </c>
      <c r="C182" s="97"/>
      <c r="D182" s="96">
        <f t="shared" ref="D182:J185" si="69">D189+D196</f>
        <v>265686</v>
      </c>
      <c r="E182" s="96">
        <f t="shared" si="69"/>
        <v>284473</v>
      </c>
      <c r="F182" s="96">
        <f t="shared" si="69"/>
        <v>283532</v>
      </c>
      <c r="G182" s="96">
        <f t="shared" si="69"/>
        <v>290873</v>
      </c>
      <c r="H182" s="96">
        <f t="shared" si="69"/>
        <v>298508</v>
      </c>
      <c r="I182" s="96">
        <f t="shared" si="69"/>
        <v>306449</v>
      </c>
      <c r="J182" s="96">
        <f t="shared" si="69"/>
        <v>314706</v>
      </c>
      <c r="K182" s="102">
        <f t="shared" si="1"/>
        <v>2044227</v>
      </c>
    </row>
    <row r="183" spans="2:11" x14ac:dyDescent="0.25">
      <c r="B183" s="101" t="s">
        <v>57</v>
      </c>
      <c r="C183" s="97"/>
      <c r="D183" s="96">
        <f t="shared" si="69"/>
        <v>0</v>
      </c>
      <c r="E183" s="96">
        <f t="shared" si="69"/>
        <v>0</v>
      </c>
      <c r="F183" s="96">
        <f t="shared" si="69"/>
        <v>0</v>
      </c>
      <c r="G183" s="96">
        <f t="shared" si="69"/>
        <v>0</v>
      </c>
      <c r="H183" s="96">
        <f t="shared" si="69"/>
        <v>0</v>
      </c>
      <c r="I183" s="96">
        <f t="shared" si="69"/>
        <v>0</v>
      </c>
      <c r="J183" s="96">
        <f t="shared" si="69"/>
        <v>0</v>
      </c>
      <c r="K183" s="102">
        <f t="shared" si="1"/>
        <v>0</v>
      </c>
    </row>
    <row r="184" spans="2:11" ht="31.5" x14ac:dyDescent="0.25">
      <c r="B184" s="101" t="s">
        <v>54</v>
      </c>
      <c r="C184" s="97"/>
      <c r="D184" s="96">
        <f t="shared" si="69"/>
        <v>0</v>
      </c>
      <c r="E184" s="96">
        <f t="shared" si="69"/>
        <v>0</v>
      </c>
      <c r="F184" s="96">
        <f t="shared" si="69"/>
        <v>0</v>
      </c>
      <c r="G184" s="96">
        <f t="shared" si="69"/>
        <v>0</v>
      </c>
      <c r="H184" s="96">
        <f t="shared" si="69"/>
        <v>0</v>
      </c>
      <c r="I184" s="96">
        <f t="shared" si="69"/>
        <v>0</v>
      </c>
      <c r="J184" s="96">
        <f t="shared" si="69"/>
        <v>0</v>
      </c>
      <c r="K184" s="102">
        <f t="shared" si="1"/>
        <v>0</v>
      </c>
    </row>
    <row r="185" spans="2:11" x14ac:dyDescent="0.25">
      <c r="B185" s="101" t="s">
        <v>55</v>
      </c>
      <c r="C185" s="97"/>
      <c r="D185" s="96">
        <f t="shared" si="69"/>
        <v>0</v>
      </c>
      <c r="E185" s="96">
        <f t="shared" si="69"/>
        <v>0</v>
      </c>
      <c r="F185" s="96">
        <f t="shared" si="69"/>
        <v>0</v>
      </c>
      <c r="G185" s="96">
        <f t="shared" si="69"/>
        <v>0</v>
      </c>
      <c r="H185" s="96">
        <f t="shared" si="69"/>
        <v>0</v>
      </c>
      <c r="I185" s="96">
        <f t="shared" si="69"/>
        <v>0</v>
      </c>
      <c r="J185" s="96">
        <f t="shared" si="69"/>
        <v>0</v>
      </c>
      <c r="K185" s="102">
        <f t="shared" si="1"/>
        <v>0</v>
      </c>
    </row>
    <row r="186" spans="2:11" s="107" customFormat="1" x14ac:dyDescent="0.25">
      <c r="B186" s="100" t="s">
        <v>72</v>
      </c>
      <c r="C186" s="112" t="s">
        <v>68</v>
      </c>
      <c r="D186" s="95">
        <f>D187+D188+D190+D191+D192</f>
        <v>96000</v>
      </c>
      <c r="E186" s="95">
        <f t="shared" ref="E186:J186" si="70">E187+E188+E190+E191+E192</f>
        <v>108000</v>
      </c>
      <c r="F186" s="95">
        <f t="shared" si="70"/>
        <v>100000</v>
      </c>
      <c r="G186" s="95">
        <f t="shared" si="70"/>
        <v>100000</v>
      </c>
      <c r="H186" s="95">
        <f t="shared" si="70"/>
        <v>100000</v>
      </c>
      <c r="I186" s="95">
        <f t="shared" si="70"/>
        <v>100000</v>
      </c>
      <c r="J186" s="95">
        <f t="shared" si="70"/>
        <v>100000</v>
      </c>
      <c r="K186" s="111">
        <f t="shared" si="1"/>
        <v>704000</v>
      </c>
    </row>
    <row r="187" spans="2:11" x14ac:dyDescent="0.25">
      <c r="B187" s="101" t="s">
        <v>51</v>
      </c>
      <c r="C187" s="97"/>
      <c r="D187" s="96">
        <v>0</v>
      </c>
      <c r="E187" s="96">
        <v>0</v>
      </c>
      <c r="F187" s="96">
        <v>0</v>
      </c>
      <c r="G187" s="96">
        <v>0</v>
      </c>
      <c r="H187" s="96">
        <v>0</v>
      </c>
      <c r="I187" s="96">
        <v>0</v>
      </c>
      <c r="J187" s="96">
        <v>0</v>
      </c>
      <c r="K187" s="102">
        <f t="shared" si="1"/>
        <v>0</v>
      </c>
    </row>
    <row r="188" spans="2:11" ht="31.5" x14ac:dyDescent="0.25">
      <c r="B188" s="101" t="s">
        <v>56</v>
      </c>
      <c r="C188" s="97"/>
      <c r="D188" s="96">
        <f>D189+D190</f>
        <v>96000</v>
      </c>
      <c r="E188" s="96">
        <f t="shared" ref="E188:J188" si="71">E189+E190</f>
        <v>108000</v>
      </c>
      <c r="F188" s="96">
        <f t="shared" si="71"/>
        <v>100000</v>
      </c>
      <c r="G188" s="96">
        <f t="shared" si="71"/>
        <v>100000</v>
      </c>
      <c r="H188" s="96">
        <f t="shared" si="71"/>
        <v>100000</v>
      </c>
      <c r="I188" s="96">
        <f t="shared" si="71"/>
        <v>100000</v>
      </c>
      <c r="J188" s="96">
        <f t="shared" si="71"/>
        <v>100000</v>
      </c>
      <c r="K188" s="102">
        <f t="shared" si="1"/>
        <v>704000</v>
      </c>
    </row>
    <row r="189" spans="2:11" x14ac:dyDescent="0.25">
      <c r="B189" s="101" t="s">
        <v>52</v>
      </c>
      <c r="C189" s="97"/>
      <c r="D189" s="96">
        <v>96000</v>
      </c>
      <c r="E189" s="96">
        <v>108000</v>
      </c>
      <c r="F189" s="96">
        <v>100000</v>
      </c>
      <c r="G189" s="96">
        <v>100000</v>
      </c>
      <c r="H189" s="96">
        <v>100000</v>
      </c>
      <c r="I189" s="96">
        <v>100000</v>
      </c>
      <c r="J189" s="96">
        <v>100000</v>
      </c>
      <c r="K189" s="102">
        <f t="shared" si="1"/>
        <v>704000</v>
      </c>
    </row>
    <row r="190" spans="2:11" x14ac:dyDescent="0.25">
      <c r="B190" s="101" t="s">
        <v>57</v>
      </c>
      <c r="C190" s="97"/>
      <c r="D190" s="96">
        <v>0</v>
      </c>
      <c r="E190" s="96">
        <v>0</v>
      </c>
      <c r="F190" s="96">
        <v>0</v>
      </c>
      <c r="G190" s="96">
        <v>0</v>
      </c>
      <c r="H190" s="96">
        <v>0</v>
      </c>
      <c r="I190" s="96">
        <v>0</v>
      </c>
      <c r="J190" s="96">
        <v>0</v>
      </c>
      <c r="K190" s="102">
        <f t="shared" si="1"/>
        <v>0</v>
      </c>
    </row>
    <row r="191" spans="2:11" ht="31.5" x14ac:dyDescent="0.25">
      <c r="B191" s="101" t="s">
        <v>54</v>
      </c>
      <c r="C191" s="97"/>
      <c r="D191" s="96">
        <v>0</v>
      </c>
      <c r="E191" s="96">
        <v>0</v>
      </c>
      <c r="F191" s="96">
        <v>0</v>
      </c>
      <c r="G191" s="96">
        <v>0</v>
      </c>
      <c r="H191" s="96">
        <v>0</v>
      </c>
      <c r="I191" s="96">
        <v>0</v>
      </c>
      <c r="J191" s="96">
        <v>0</v>
      </c>
      <c r="K191" s="102">
        <f t="shared" si="1"/>
        <v>0</v>
      </c>
    </row>
    <row r="192" spans="2:11" x14ac:dyDescent="0.25">
      <c r="B192" s="101" t="s">
        <v>55</v>
      </c>
      <c r="C192" s="97"/>
      <c r="D192" s="96">
        <v>0</v>
      </c>
      <c r="E192" s="96">
        <v>0</v>
      </c>
      <c r="F192" s="96">
        <v>0</v>
      </c>
      <c r="G192" s="96">
        <v>0</v>
      </c>
      <c r="H192" s="96">
        <v>0</v>
      </c>
      <c r="I192" s="96">
        <v>0</v>
      </c>
      <c r="J192" s="96">
        <v>0</v>
      </c>
      <c r="K192" s="102">
        <f t="shared" si="1"/>
        <v>0</v>
      </c>
    </row>
    <row r="193" spans="2:15" s="107" customFormat="1" ht="63" x14ac:dyDescent="0.25">
      <c r="B193" s="100" t="s">
        <v>73</v>
      </c>
      <c r="C193" s="112" t="s">
        <v>68</v>
      </c>
      <c r="D193" s="95">
        <f>D194+D195+D198+D199</f>
        <v>169686</v>
      </c>
      <c r="E193" s="95">
        <f t="shared" ref="E193:J193" si="72">E194+E195+E198+E199</f>
        <v>176473</v>
      </c>
      <c r="F193" s="95">
        <f t="shared" si="72"/>
        <v>183532</v>
      </c>
      <c r="G193" s="95">
        <f t="shared" si="72"/>
        <v>190873</v>
      </c>
      <c r="H193" s="95">
        <f t="shared" si="72"/>
        <v>198508</v>
      </c>
      <c r="I193" s="95">
        <f t="shared" si="72"/>
        <v>206449</v>
      </c>
      <c r="J193" s="95">
        <f t="shared" si="72"/>
        <v>214706</v>
      </c>
      <c r="K193" s="111">
        <f t="shared" si="1"/>
        <v>1340227</v>
      </c>
    </row>
    <row r="194" spans="2:15" x14ac:dyDescent="0.25">
      <c r="B194" s="101" t="s">
        <v>51</v>
      </c>
      <c r="C194" s="97"/>
      <c r="D194" s="96">
        <v>0</v>
      </c>
      <c r="E194" s="96">
        <v>0</v>
      </c>
      <c r="F194" s="96">
        <v>0</v>
      </c>
      <c r="G194" s="96">
        <v>0</v>
      </c>
      <c r="H194" s="96">
        <v>0</v>
      </c>
      <c r="I194" s="96">
        <v>0</v>
      </c>
      <c r="J194" s="96">
        <v>0</v>
      </c>
      <c r="K194" s="102">
        <f t="shared" si="1"/>
        <v>0</v>
      </c>
    </row>
    <row r="195" spans="2:15" ht="31.5" x14ac:dyDescent="0.25">
      <c r="B195" s="101" t="s">
        <v>56</v>
      </c>
      <c r="C195" s="97"/>
      <c r="D195" s="96">
        <f>D196+D197</f>
        <v>169686</v>
      </c>
      <c r="E195" s="96">
        <f t="shared" ref="E195:J195" si="73">E196+E197</f>
        <v>176473</v>
      </c>
      <c r="F195" s="96">
        <f t="shared" si="73"/>
        <v>183532</v>
      </c>
      <c r="G195" s="96">
        <f t="shared" si="73"/>
        <v>190873</v>
      </c>
      <c r="H195" s="96">
        <f t="shared" si="73"/>
        <v>198508</v>
      </c>
      <c r="I195" s="96">
        <f t="shared" si="73"/>
        <v>206449</v>
      </c>
      <c r="J195" s="96">
        <f t="shared" si="73"/>
        <v>214706</v>
      </c>
      <c r="K195" s="102">
        <f t="shared" si="1"/>
        <v>1340227</v>
      </c>
    </row>
    <row r="196" spans="2:15" x14ac:dyDescent="0.25">
      <c r="B196" s="101" t="s">
        <v>52</v>
      </c>
      <c r="C196" s="97"/>
      <c r="D196" s="96">
        <v>169686</v>
      </c>
      <c r="E196" s="96">
        <v>176473</v>
      </c>
      <c r="F196" s="96">
        <v>183532</v>
      </c>
      <c r="G196" s="96">
        <v>190873</v>
      </c>
      <c r="H196" s="96">
        <v>198508</v>
      </c>
      <c r="I196" s="96">
        <v>206449</v>
      </c>
      <c r="J196" s="96">
        <v>214706</v>
      </c>
      <c r="K196" s="102">
        <f t="shared" si="1"/>
        <v>1340227</v>
      </c>
      <c r="L196" s="104"/>
      <c r="M196" s="104"/>
      <c r="N196" s="104"/>
      <c r="O196" s="104"/>
    </row>
    <row r="197" spans="2:15" x14ac:dyDescent="0.25">
      <c r="B197" s="101" t="s">
        <v>57</v>
      </c>
      <c r="C197" s="97"/>
      <c r="D197" s="96">
        <v>0</v>
      </c>
      <c r="E197" s="96">
        <v>0</v>
      </c>
      <c r="F197" s="96">
        <v>0</v>
      </c>
      <c r="G197" s="96">
        <v>0</v>
      </c>
      <c r="H197" s="96">
        <v>0</v>
      </c>
      <c r="I197" s="96">
        <v>0</v>
      </c>
      <c r="J197" s="96">
        <v>0</v>
      </c>
      <c r="K197" s="102">
        <f t="shared" si="1"/>
        <v>0</v>
      </c>
    </row>
    <row r="198" spans="2:15" ht="31.5" x14ac:dyDescent="0.25">
      <c r="B198" s="101" t="s">
        <v>54</v>
      </c>
      <c r="C198" s="97"/>
      <c r="D198" s="96">
        <v>0</v>
      </c>
      <c r="E198" s="96">
        <v>0</v>
      </c>
      <c r="F198" s="96">
        <v>0</v>
      </c>
      <c r="G198" s="96">
        <v>0</v>
      </c>
      <c r="H198" s="96">
        <v>0</v>
      </c>
      <c r="I198" s="96">
        <v>0</v>
      </c>
      <c r="J198" s="96">
        <v>0</v>
      </c>
      <c r="K198" s="102">
        <f t="shared" si="1"/>
        <v>0</v>
      </c>
    </row>
    <row r="199" spans="2:15" x14ac:dyDescent="0.25">
      <c r="B199" s="101" t="s">
        <v>55</v>
      </c>
      <c r="C199" s="97"/>
      <c r="D199" s="96">
        <v>0</v>
      </c>
      <c r="E199" s="96">
        <v>0</v>
      </c>
      <c r="F199" s="96">
        <v>0</v>
      </c>
      <c r="G199" s="96">
        <v>0</v>
      </c>
      <c r="H199" s="96">
        <v>0</v>
      </c>
      <c r="I199" s="96">
        <v>0</v>
      </c>
      <c r="J199" s="96">
        <v>0</v>
      </c>
      <c r="K199" s="102">
        <f t="shared" si="1"/>
        <v>0</v>
      </c>
    </row>
    <row r="200" spans="2:15" s="133" customFormat="1" ht="31.5" x14ac:dyDescent="0.25">
      <c r="B200" s="130" t="s">
        <v>74</v>
      </c>
      <c r="C200" s="131" t="s">
        <v>68</v>
      </c>
      <c r="D200" s="125">
        <f>D201+D202+D205+D206</f>
        <v>201569</v>
      </c>
      <c r="E200" s="125">
        <f t="shared" ref="E200:J200" si="74">E201+E202+E205+E206</f>
        <v>201569</v>
      </c>
      <c r="F200" s="125">
        <f t="shared" si="74"/>
        <v>201569</v>
      </c>
      <c r="G200" s="125">
        <f t="shared" si="74"/>
        <v>201569</v>
      </c>
      <c r="H200" s="125">
        <f t="shared" si="74"/>
        <v>201569</v>
      </c>
      <c r="I200" s="125">
        <f t="shared" si="74"/>
        <v>201569</v>
      </c>
      <c r="J200" s="125">
        <f t="shared" si="74"/>
        <v>201569</v>
      </c>
      <c r="K200" s="132">
        <f t="shared" si="1"/>
        <v>1410983</v>
      </c>
    </row>
    <row r="201" spans="2:15" x14ac:dyDescent="0.25">
      <c r="B201" s="101" t="s">
        <v>51</v>
      </c>
      <c r="C201" s="97"/>
      <c r="D201" s="96">
        <f>D208</f>
        <v>0</v>
      </c>
      <c r="E201" s="96">
        <f t="shared" ref="E201:J201" si="75">E208</f>
        <v>0</v>
      </c>
      <c r="F201" s="96">
        <f t="shared" si="75"/>
        <v>0</v>
      </c>
      <c r="G201" s="96">
        <f t="shared" si="75"/>
        <v>0</v>
      </c>
      <c r="H201" s="96">
        <f t="shared" si="75"/>
        <v>0</v>
      </c>
      <c r="I201" s="96">
        <f t="shared" si="75"/>
        <v>0</v>
      </c>
      <c r="J201" s="96">
        <f t="shared" si="75"/>
        <v>0</v>
      </c>
      <c r="K201" s="102">
        <f t="shared" si="1"/>
        <v>0</v>
      </c>
    </row>
    <row r="202" spans="2:15" ht="31.5" x14ac:dyDescent="0.25">
      <c r="B202" s="101" t="s">
        <v>56</v>
      </c>
      <c r="C202" s="97"/>
      <c r="D202" s="96">
        <f>D203+D204</f>
        <v>201569</v>
      </c>
      <c r="E202" s="96">
        <f t="shared" ref="E202:J202" si="76">E203+E204</f>
        <v>201569</v>
      </c>
      <c r="F202" s="96">
        <f t="shared" si="76"/>
        <v>201569</v>
      </c>
      <c r="G202" s="96">
        <f t="shared" si="76"/>
        <v>201569</v>
      </c>
      <c r="H202" s="96">
        <f t="shared" si="76"/>
        <v>201569</v>
      </c>
      <c r="I202" s="96">
        <f t="shared" si="76"/>
        <v>201569</v>
      </c>
      <c r="J202" s="96">
        <f t="shared" si="76"/>
        <v>201569</v>
      </c>
      <c r="K202" s="102">
        <f t="shared" si="1"/>
        <v>1410983</v>
      </c>
    </row>
    <row r="203" spans="2:15" x14ac:dyDescent="0.25">
      <c r="B203" s="101" t="s">
        <v>52</v>
      </c>
      <c r="C203" s="97"/>
      <c r="D203" s="96">
        <f>D210+D266</f>
        <v>201569</v>
      </c>
      <c r="E203" s="96">
        <f t="shared" ref="E203:J203" si="77">E210+E266</f>
        <v>201569</v>
      </c>
      <c r="F203" s="96">
        <f t="shared" si="77"/>
        <v>201569</v>
      </c>
      <c r="G203" s="96">
        <f t="shared" si="77"/>
        <v>201569</v>
      </c>
      <c r="H203" s="96">
        <f t="shared" si="77"/>
        <v>201569</v>
      </c>
      <c r="I203" s="96">
        <f t="shared" si="77"/>
        <v>201569</v>
      </c>
      <c r="J203" s="96">
        <f t="shared" si="77"/>
        <v>201569</v>
      </c>
      <c r="K203" s="102">
        <f t="shared" si="1"/>
        <v>1410983</v>
      </c>
    </row>
    <row r="204" spans="2:15" x14ac:dyDescent="0.25">
      <c r="B204" s="101" t="s">
        <v>57</v>
      </c>
      <c r="C204" s="97"/>
      <c r="D204" s="96">
        <f t="shared" ref="D204:J206" si="78">D211</f>
        <v>0</v>
      </c>
      <c r="E204" s="96">
        <f t="shared" si="78"/>
        <v>0</v>
      </c>
      <c r="F204" s="96">
        <f t="shared" si="78"/>
        <v>0</v>
      </c>
      <c r="G204" s="96">
        <f t="shared" si="78"/>
        <v>0</v>
      </c>
      <c r="H204" s="96">
        <f t="shared" si="78"/>
        <v>0</v>
      </c>
      <c r="I204" s="96">
        <f t="shared" si="78"/>
        <v>0</v>
      </c>
      <c r="J204" s="96">
        <f t="shared" si="78"/>
        <v>0</v>
      </c>
      <c r="K204" s="102">
        <f t="shared" si="1"/>
        <v>0</v>
      </c>
    </row>
    <row r="205" spans="2:15" ht="31.5" x14ac:dyDescent="0.25">
      <c r="B205" s="101" t="s">
        <v>54</v>
      </c>
      <c r="C205" s="97"/>
      <c r="D205" s="96">
        <f t="shared" si="78"/>
        <v>0</v>
      </c>
      <c r="E205" s="96">
        <f t="shared" si="78"/>
        <v>0</v>
      </c>
      <c r="F205" s="96">
        <f t="shared" si="78"/>
        <v>0</v>
      </c>
      <c r="G205" s="96">
        <f t="shared" si="78"/>
        <v>0</v>
      </c>
      <c r="H205" s="96">
        <f t="shared" si="78"/>
        <v>0</v>
      </c>
      <c r="I205" s="96">
        <f t="shared" si="78"/>
        <v>0</v>
      </c>
      <c r="J205" s="96">
        <f t="shared" si="78"/>
        <v>0</v>
      </c>
      <c r="K205" s="102">
        <f t="shared" si="1"/>
        <v>0</v>
      </c>
    </row>
    <row r="206" spans="2:15" x14ac:dyDescent="0.25">
      <c r="B206" s="101" t="s">
        <v>55</v>
      </c>
      <c r="C206" s="97"/>
      <c r="D206" s="96">
        <f t="shared" si="78"/>
        <v>0</v>
      </c>
      <c r="E206" s="96">
        <f t="shared" si="78"/>
        <v>0</v>
      </c>
      <c r="F206" s="96">
        <f t="shared" si="78"/>
        <v>0</v>
      </c>
      <c r="G206" s="96">
        <f t="shared" si="78"/>
        <v>0</v>
      </c>
      <c r="H206" s="96">
        <f t="shared" si="78"/>
        <v>0</v>
      </c>
      <c r="I206" s="96">
        <f t="shared" si="78"/>
        <v>0</v>
      </c>
      <c r="J206" s="96">
        <f t="shared" si="78"/>
        <v>0</v>
      </c>
      <c r="K206" s="102">
        <f t="shared" si="1"/>
        <v>0</v>
      </c>
    </row>
    <row r="207" spans="2:15" s="107" customFormat="1" ht="63" x14ac:dyDescent="0.25">
      <c r="B207" s="100" t="s">
        <v>75</v>
      </c>
      <c r="C207" s="112" t="s">
        <v>68</v>
      </c>
      <c r="D207" s="95">
        <f>D208+D209+D212+D213</f>
        <v>131496</v>
      </c>
      <c r="E207" s="95">
        <f t="shared" ref="E207:J207" si="79">E208+E209+E212+E213</f>
        <v>131496</v>
      </c>
      <c r="F207" s="95">
        <f t="shared" si="79"/>
        <v>131496</v>
      </c>
      <c r="G207" s="95">
        <f t="shared" si="79"/>
        <v>131496</v>
      </c>
      <c r="H207" s="95">
        <f t="shared" si="79"/>
        <v>131496</v>
      </c>
      <c r="I207" s="95">
        <f t="shared" si="79"/>
        <v>131496</v>
      </c>
      <c r="J207" s="95">
        <f t="shared" si="79"/>
        <v>131496</v>
      </c>
      <c r="K207" s="111">
        <f t="shared" si="1"/>
        <v>920472</v>
      </c>
    </row>
    <row r="208" spans="2:15" x14ac:dyDescent="0.25">
      <c r="B208" s="101" t="s">
        <v>51</v>
      </c>
      <c r="C208" s="97"/>
      <c r="D208" s="96">
        <f>D215+D222+D229+D236+D243+D250+D257</f>
        <v>0</v>
      </c>
      <c r="E208" s="96">
        <f t="shared" ref="E208:J208" si="80">E215+E222+E229+E236+E243+E250+E257</f>
        <v>0</v>
      </c>
      <c r="F208" s="96">
        <f t="shared" si="80"/>
        <v>0</v>
      </c>
      <c r="G208" s="96">
        <f t="shared" si="80"/>
        <v>0</v>
      </c>
      <c r="H208" s="96">
        <f t="shared" si="80"/>
        <v>0</v>
      </c>
      <c r="I208" s="96">
        <f t="shared" si="80"/>
        <v>0</v>
      </c>
      <c r="J208" s="96">
        <f t="shared" si="80"/>
        <v>0</v>
      </c>
      <c r="K208" s="102">
        <f t="shared" ref="K208:K271" si="81">D208+E208+F208+G208+H208+I208+J208</f>
        <v>0</v>
      </c>
    </row>
    <row r="209" spans="2:11" ht="31.5" x14ac:dyDescent="0.25">
      <c r="B209" s="101" t="s">
        <v>56</v>
      </c>
      <c r="C209" s="97"/>
      <c r="D209" s="96">
        <f>D210+D211</f>
        <v>131496</v>
      </c>
      <c r="E209" s="96">
        <f t="shared" ref="E209:J209" si="82">E210+E211</f>
        <v>131496</v>
      </c>
      <c r="F209" s="96">
        <f t="shared" si="82"/>
        <v>131496</v>
      </c>
      <c r="G209" s="96">
        <f t="shared" si="82"/>
        <v>131496</v>
      </c>
      <c r="H209" s="96">
        <f t="shared" si="82"/>
        <v>131496</v>
      </c>
      <c r="I209" s="96">
        <f t="shared" si="82"/>
        <v>131496</v>
      </c>
      <c r="J209" s="96">
        <f t="shared" si="82"/>
        <v>131496</v>
      </c>
      <c r="K209" s="102">
        <f t="shared" si="81"/>
        <v>920472</v>
      </c>
    </row>
    <row r="210" spans="2:11" x14ac:dyDescent="0.25">
      <c r="B210" s="101" t="s">
        <v>52</v>
      </c>
      <c r="C210" s="97"/>
      <c r="D210" s="96">
        <f t="shared" ref="D210:J213" si="83">D217+D224+D231+D238+D245+D252+D259</f>
        <v>131496</v>
      </c>
      <c r="E210" s="96">
        <f t="shared" si="83"/>
        <v>131496</v>
      </c>
      <c r="F210" s="96">
        <f t="shared" si="83"/>
        <v>131496</v>
      </c>
      <c r="G210" s="96">
        <f t="shared" si="83"/>
        <v>131496</v>
      </c>
      <c r="H210" s="96">
        <f t="shared" si="83"/>
        <v>131496</v>
      </c>
      <c r="I210" s="96">
        <f t="shared" si="83"/>
        <v>131496</v>
      </c>
      <c r="J210" s="96">
        <f t="shared" si="83"/>
        <v>131496</v>
      </c>
      <c r="K210" s="102">
        <f t="shared" si="81"/>
        <v>920472</v>
      </c>
    </row>
    <row r="211" spans="2:11" x14ac:dyDescent="0.25">
      <c r="B211" s="101" t="s">
        <v>57</v>
      </c>
      <c r="C211" s="97"/>
      <c r="D211" s="96">
        <f t="shared" si="83"/>
        <v>0</v>
      </c>
      <c r="E211" s="96">
        <f t="shared" si="83"/>
        <v>0</v>
      </c>
      <c r="F211" s="96">
        <f t="shared" si="83"/>
        <v>0</v>
      </c>
      <c r="G211" s="96">
        <f t="shared" si="83"/>
        <v>0</v>
      </c>
      <c r="H211" s="96">
        <f t="shared" si="83"/>
        <v>0</v>
      </c>
      <c r="I211" s="96">
        <f t="shared" si="83"/>
        <v>0</v>
      </c>
      <c r="J211" s="96">
        <f t="shared" si="83"/>
        <v>0</v>
      </c>
      <c r="K211" s="102">
        <f t="shared" si="81"/>
        <v>0</v>
      </c>
    </row>
    <row r="212" spans="2:11" ht="31.5" x14ac:dyDescent="0.25">
      <c r="B212" s="101" t="s">
        <v>54</v>
      </c>
      <c r="C212" s="97"/>
      <c r="D212" s="96">
        <f t="shared" si="83"/>
        <v>0</v>
      </c>
      <c r="E212" s="96">
        <f t="shared" si="83"/>
        <v>0</v>
      </c>
      <c r="F212" s="96">
        <f t="shared" si="83"/>
        <v>0</v>
      </c>
      <c r="G212" s="96">
        <f t="shared" si="83"/>
        <v>0</v>
      </c>
      <c r="H212" s="96">
        <f t="shared" si="83"/>
        <v>0</v>
      </c>
      <c r="I212" s="96">
        <f t="shared" si="83"/>
        <v>0</v>
      </c>
      <c r="J212" s="96">
        <f t="shared" si="83"/>
        <v>0</v>
      </c>
      <c r="K212" s="102">
        <f t="shared" si="81"/>
        <v>0</v>
      </c>
    </row>
    <row r="213" spans="2:11" x14ac:dyDescent="0.25">
      <c r="B213" s="101" t="s">
        <v>55</v>
      </c>
      <c r="C213" s="97"/>
      <c r="D213" s="96">
        <f t="shared" si="83"/>
        <v>0</v>
      </c>
      <c r="E213" s="96">
        <f t="shared" si="83"/>
        <v>0</v>
      </c>
      <c r="F213" s="96">
        <f t="shared" si="83"/>
        <v>0</v>
      </c>
      <c r="G213" s="96">
        <f t="shared" si="83"/>
        <v>0</v>
      </c>
      <c r="H213" s="96">
        <f t="shared" si="83"/>
        <v>0</v>
      </c>
      <c r="I213" s="96">
        <f t="shared" si="83"/>
        <v>0</v>
      </c>
      <c r="J213" s="96">
        <f t="shared" si="83"/>
        <v>0</v>
      </c>
      <c r="K213" s="102">
        <f t="shared" si="81"/>
        <v>0</v>
      </c>
    </row>
    <row r="214" spans="2:11" s="107" customFormat="1" ht="157.5" x14ac:dyDescent="0.25">
      <c r="B214" s="100" t="s">
        <v>76</v>
      </c>
      <c r="C214" s="112" t="s">
        <v>68</v>
      </c>
      <c r="D214" s="95">
        <f>D215+D216+D219+D220</f>
        <v>50849</v>
      </c>
      <c r="E214" s="95">
        <f t="shared" ref="E214:J214" si="84">E215+E216+E219+E220</f>
        <v>50849</v>
      </c>
      <c r="F214" s="95">
        <f t="shared" si="84"/>
        <v>50849</v>
      </c>
      <c r="G214" s="95">
        <f t="shared" si="84"/>
        <v>50849</v>
      </c>
      <c r="H214" s="95">
        <f t="shared" si="84"/>
        <v>50849</v>
      </c>
      <c r="I214" s="95">
        <f t="shared" si="84"/>
        <v>50849</v>
      </c>
      <c r="J214" s="95">
        <f t="shared" si="84"/>
        <v>50849</v>
      </c>
      <c r="K214" s="111">
        <f t="shared" si="81"/>
        <v>355943</v>
      </c>
    </row>
    <row r="215" spans="2:11" x14ac:dyDescent="0.25">
      <c r="B215" s="101" t="s">
        <v>51</v>
      </c>
      <c r="C215" s="97"/>
      <c r="D215" s="96">
        <v>0</v>
      </c>
      <c r="E215" s="96">
        <v>0</v>
      </c>
      <c r="F215" s="96">
        <v>0</v>
      </c>
      <c r="G215" s="96">
        <v>0</v>
      </c>
      <c r="H215" s="96">
        <v>0</v>
      </c>
      <c r="I215" s="96">
        <v>0</v>
      </c>
      <c r="J215" s="96">
        <v>0</v>
      </c>
      <c r="K215" s="102">
        <f t="shared" si="81"/>
        <v>0</v>
      </c>
    </row>
    <row r="216" spans="2:11" ht="31.5" x14ac:dyDescent="0.25">
      <c r="B216" s="101" t="s">
        <v>56</v>
      </c>
      <c r="C216" s="97"/>
      <c r="D216" s="96">
        <f>D217+D218</f>
        <v>50849</v>
      </c>
      <c r="E216" s="96">
        <f t="shared" ref="E216:J216" si="85">E217+E218</f>
        <v>50849</v>
      </c>
      <c r="F216" s="96">
        <f t="shared" si="85"/>
        <v>50849</v>
      </c>
      <c r="G216" s="96">
        <f t="shared" si="85"/>
        <v>50849</v>
      </c>
      <c r="H216" s="96">
        <f t="shared" si="85"/>
        <v>50849</v>
      </c>
      <c r="I216" s="96">
        <f t="shared" si="85"/>
        <v>50849</v>
      </c>
      <c r="J216" s="96">
        <f t="shared" si="85"/>
        <v>50849</v>
      </c>
      <c r="K216" s="102">
        <f t="shared" si="81"/>
        <v>355943</v>
      </c>
    </row>
    <row r="217" spans="2:11" x14ac:dyDescent="0.25">
      <c r="B217" s="101" t="s">
        <v>52</v>
      </c>
      <c r="C217" s="97"/>
      <c r="D217" s="96">
        <v>50849</v>
      </c>
      <c r="E217" s="96">
        <v>50849</v>
      </c>
      <c r="F217" s="96">
        <v>50849</v>
      </c>
      <c r="G217" s="96">
        <v>50849</v>
      </c>
      <c r="H217" s="96">
        <v>50849</v>
      </c>
      <c r="I217" s="96">
        <v>50849</v>
      </c>
      <c r="J217" s="96">
        <v>50849</v>
      </c>
      <c r="K217" s="102">
        <f t="shared" si="81"/>
        <v>355943</v>
      </c>
    </row>
    <row r="218" spans="2:11" x14ac:dyDescent="0.25">
      <c r="B218" s="101" t="s">
        <v>57</v>
      </c>
      <c r="C218" s="97"/>
      <c r="D218" s="96">
        <v>0</v>
      </c>
      <c r="E218" s="96">
        <v>0</v>
      </c>
      <c r="F218" s="96">
        <v>0</v>
      </c>
      <c r="G218" s="96">
        <v>0</v>
      </c>
      <c r="H218" s="96">
        <v>0</v>
      </c>
      <c r="I218" s="96">
        <v>0</v>
      </c>
      <c r="J218" s="96">
        <v>0</v>
      </c>
      <c r="K218" s="102">
        <f t="shared" si="81"/>
        <v>0</v>
      </c>
    </row>
    <row r="219" spans="2:11" ht="31.5" x14ac:dyDescent="0.25">
      <c r="B219" s="101" t="s">
        <v>54</v>
      </c>
      <c r="C219" s="97"/>
      <c r="D219" s="96">
        <v>0</v>
      </c>
      <c r="E219" s="96">
        <v>0</v>
      </c>
      <c r="F219" s="96">
        <v>0</v>
      </c>
      <c r="G219" s="96">
        <v>0</v>
      </c>
      <c r="H219" s="96">
        <v>0</v>
      </c>
      <c r="I219" s="96">
        <v>0</v>
      </c>
      <c r="J219" s="96">
        <v>0</v>
      </c>
      <c r="K219" s="102">
        <f t="shared" si="81"/>
        <v>0</v>
      </c>
    </row>
    <row r="220" spans="2:11" x14ac:dyDescent="0.25">
      <c r="B220" s="101" t="s">
        <v>55</v>
      </c>
      <c r="C220" s="97"/>
      <c r="D220" s="96">
        <v>0</v>
      </c>
      <c r="E220" s="96">
        <v>0</v>
      </c>
      <c r="F220" s="96">
        <v>0</v>
      </c>
      <c r="G220" s="96">
        <v>0</v>
      </c>
      <c r="H220" s="96">
        <v>0</v>
      </c>
      <c r="I220" s="96">
        <v>0</v>
      </c>
      <c r="J220" s="96">
        <v>0</v>
      </c>
      <c r="K220" s="102">
        <f t="shared" si="81"/>
        <v>0</v>
      </c>
    </row>
    <row r="221" spans="2:11" s="107" customFormat="1" ht="63" x14ac:dyDescent="0.25">
      <c r="B221" s="100" t="s">
        <v>77</v>
      </c>
      <c r="C221" s="112" t="s">
        <v>68</v>
      </c>
      <c r="D221" s="95">
        <f>D222+D223+D226+D227</f>
        <v>62151</v>
      </c>
      <c r="E221" s="95">
        <f t="shared" ref="E221:J221" si="86">E222+E223+E226+E227</f>
        <v>62151</v>
      </c>
      <c r="F221" s="95">
        <f t="shared" si="86"/>
        <v>62151</v>
      </c>
      <c r="G221" s="95">
        <f t="shared" si="86"/>
        <v>62151</v>
      </c>
      <c r="H221" s="95">
        <f t="shared" si="86"/>
        <v>62151</v>
      </c>
      <c r="I221" s="95">
        <f t="shared" si="86"/>
        <v>62151</v>
      </c>
      <c r="J221" s="95">
        <f t="shared" si="86"/>
        <v>62151</v>
      </c>
      <c r="K221" s="111">
        <f t="shared" si="81"/>
        <v>435057</v>
      </c>
    </row>
    <row r="222" spans="2:11" x14ac:dyDescent="0.25">
      <c r="B222" s="101" t="s">
        <v>51</v>
      </c>
      <c r="C222" s="97"/>
      <c r="D222" s="96">
        <v>0</v>
      </c>
      <c r="E222" s="96">
        <v>0</v>
      </c>
      <c r="F222" s="96">
        <v>0</v>
      </c>
      <c r="G222" s="96">
        <v>0</v>
      </c>
      <c r="H222" s="96">
        <v>0</v>
      </c>
      <c r="I222" s="96">
        <v>0</v>
      </c>
      <c r="J222" s="96">
        <v>0</v>
      </c>
      <c r="K222" s="102">
        <f t="shared" si="81"/>
        <v>0</v>
      </c>
    </row>
    <row r="223" spans="2:11" ht="31.5" x14ac:dyDescent="0.25">
      <c r="B223" s="101" t="s">
        <v>56</v>
      </c>
      <c r="C223" s="97"/>
      <c r="D223" s="96">
        <f>D224+D225</f>
        <v>62151</v>
      </c>
      <c r="E223" s="96">
        <f t="shared" ref="E223:J223" si="87">E224+E225</f>
        <v>62151</v>
      </c>
      <c r="F223" s="96">
        <f t="shared" si="87"/>
        <v>62151</v>
      </c>
      <c r="G223" s="96">
        <f t="shared" si="87"/>
        <v>62151</v>
      </c>
      <c r="H223" s="96">
        <f t="shared" si="87"/>
        <v>62151</v>
      </c>
      <c r="I223" s="96">
        <f t="shared" si="87"/>
        <v>62151</v>
      </c>
      <c r="J223" s="96">
        <f t="shared" si="87"/>
        <v>62151</v>
      </c>
      <c r="K223" s="102">
        <f t="shared" si="81"/>
        <v>435057</v>
      </c>
    </row>
    <row r="224" spans="2:11" x14ac:dyDescent="0.25">
      <c r="B224" s="101" t="s">
        <v>52</v>
      </c>
      <c r="C224" s="97"/>
      <c r="D224" s="96">
        <v>62151</v>
      </c>
      <c r="E224" s="96">
        <v>62151</v>
      </c>
      <c r="F224" s="96">
        <v>62151</v>
      </c>
      <c r="G224" s="96">
        <v>62151</v>
      </c>
      <c r="H224" s="96">
        <v>62151</v>
      </c>
      <c r="I224" s="96">
        <v>62151</v>
      </c>
      <c r="J224" s="96">
        <v>62151</v>
      </c>
      <c r="K224" s="102">
        <f t="shared" si="81"/>
        <v>435057</v>
      </c>
    </row>
    <row r="225" spans="2:11" x14ac:dyDescent="0.25">
      <c r="B225" s="101" t="s">
        <v>57</v>
      </c>
      <c r="C225" s="97"/>
      <c r="D225" s="96">
        <v>0</v>
      </c>
      <c r="E225" s="96">
        <v>0</v>
      </c>
      <c r="F225" s="96">
        <v>0</v>
      </c>
      <c r="G225" s="96">
        <v>0</v>
      </c>
      <c r="H225" s="96">
        <v>0</v>
      </c>
      <c r="I225" s="96">
        <v>0</v>
      </c>
      <c r="J225" s="96">
        <v>0</v>
      </c>
      <c r="K225" s="102">
        <f t="shared" si="81"/>
        <v>0</v>
      </c>
    </row>
    <row r="226" spans="2:11" ht="31.5" x14ac:dyDescent="0.25">
      <c r="B226" s="101" t="s">
        <v>54</v>
      </c>
      <c r="C226" s="97"/>
      <c r="D226" s="96">
        <v>0</v>
      </c>
      <c r="E226" s="96">
        <v>0</v>
      </c>
      <c r="F226" s="96">
        <v>0</v>
      </c>
      <c r="G226" s="96">
        <v>0</v>
      </c>
      <c r="H226" s="96">
        <v>0</v>
      </c>
      <c r="I226" s="96">
        <v>0</v>
      </c>
      <c r="J226" s="96">
        <v>0</v>
      </c>
      <c r="K226" s="102">
        <f t="shared" si="81"/>
        <v>0</v>
      </c>
    </row>
    <row r="227" spans="2:11" x14ac:dyDescent="0.25">
      <c r="B227" s="101" t="s">
        <v>55</v>
      </c>
      <c r="C227" s="97"/>
      <c r="D227" s="96">
        <v>0</v>
      </c>
      <c r="E227" s="96">
        <v>0</v>
      </c>
      <c r="F227" s="96">
        <v>0</v>
      </c>
      <c r="G227" s="96">
        <v>0</v>
      </c>
      <c r="H227" s="96">
        <v>0</v>
      </c>
      <c r="I227" s="96">
        <v>0</v>
      </c>
      <c r="J227" s="96">
        <v>0</v>
      </c>
      <c r="K227" s="102">
        <f t="shared" si="81"/>
        <v>0</v>
      </c>
    </row>
    <row r="228" spans="2:11" s="107" customFormat="1" ht="63" x14ac:dyDescent="0.25">
      <c r="B228" s="100" t="s">
        <v>78</v>
      </c>
      <c r="C228" s="112" t="s">
        <v>68</v>
      </c>
      <c r="D228" s="95">
        <f>D229+D230+D233+D234</f>
        <v>16996</v>
      </c>
      <c r="E228" s="95">
        <f t="shared" ref="E228:J228" si="88">E229+E230+E233+E234</f>
        <v>16996</v>
      </c>
      <c r="F228" s="95">
        <f t="shared" si="88"/>
        <v>16996</v>
      </c>
      <c r="G228" s="95">
        <f t="shared" si="88"/>
        <v>16996</v>
      </c>
      <c r="H228" s="95">
        <f t="shared" si="88"/>
        <v>16996</v>
      </c>
      <c r="I228" s="95">
        <f t="shared" si="88"/>
        <v>16996</v>
      </c>
      <c r="J228" s="95">
        <f t="shared" si="88"/>
        <v>16996</v>
      </c>
      <c r="K228" s="111">
        <f t="shared" si="81"/>
        <v>118972</v>
      </c>
    </row>
    <row r="229" spans="2:11" x14ac:dyDescent="0.25">
      <c r="B229" s="101" t="s">
        <v>51</v>
      </c>
      <c r="C229" s="97"/>
      <c r="D229" s="96">
        <v>0</v>
      </c>
      <c r="E229" s="96">
        <v>0</v>
      </c>
      <c r="F229" s="96">
        <v>0</v>
      </c>
      <c r="G229" s="96">
        <v>0</v>
      </c>
      <c r="H229" s="96">
        <v>0</v>
      </c>
      <c r="I229" s="96">
        <v>0</v>
      </c>
      <c r="J229" s="96">
        <v>0</v>
      </c>
      <c r="K229" s="102">
        <f t="shared" si="81"/>
        <v>0</v>
      </c>
    </row>
    <row r="230" spans="2:11" ht="31.5" x14ac:dyDescent="0.25">
      <c r="B230" s="101" t="s">
        <v>56</v>
      </c>
      <c r="C230" s="97"/>
      <c r="D230" s="96">
        <f>D231+D232</f>
        <v>16996</v>
      </c>
      <c r="E230" s="96">
        <f t="shared" ref="E230:J230" si="89">E231+E232</f>
        <v>16996</v>
      </c>
      <c r="F230" s="96">
        <f t="shared" si="89"/>
        <v>16996</v>
      </c>
      <c r="G230" s="96">
        <f t="shared" si="89"/>
        <v>16996</v>
      </c>
      <c r="H230" s="96">
        <f t="shared" si="89"/>
        <v>16996</v>
      </c>
      <c r="I230" s="96">
        <f t="shared" si="89"/>
        <v>16996</v>
      </c>
      <c r="J230" s="96">
        <f t="shared" si="89"/>
        <v>16996</v>
      </c>
      <c r="K230" s="102">
        <f t="shared" si="81"/>
        <v>118972</v>
      </c>
    </row>
    <row r="231" spans="2:11" x14ac:dyDescent="0.25">
      <c r="B231" s="101" t="s">
        <v>52</v>
      </c>
      <c r="C231" s="97"/>
      <c r="D231" s="96">
        <v>16996</v>
      </c>
      <c r="E231" s="96">
        <v>16996</v>
      </c>
      <c r="F231" s="96">
        <v>16996</v>
      </c>
      <c r="G231" s="96">
        <v>16996</v>
      </c>
      <c r="H231" s="96">
        <v>16996</v>
      </c>
      <c r="I231" s="96">
        <v>16996</v>
      </c>
      <c r="J231" s="96">
        <v>16996</v>
      </c>
      <c r="K231" s="102">
        <f t="shared" si="81"/>
        <v>118972</v>
      </c>
    </row>
    <row r="232" spans="2:11" x14ac:dyDescent="0.25">
      <c r="B232" s="101" t="s">
        <v>57</v>
      </c>
      <c r="C232" s="97"/>
      <c r="D232" s="96">
        <v>0</v>
      </c>
      <c r="E232" s="96">
        <v>0</v>
      </c>
      <c r="F232" s="96">
        <v>0</v>
      </c>
      <c r="G232" s="96">
        <v>0</v>
      </c>
      <c r="H232" s="96">
        <v>0</v>
      </c>
      <c r="I232" s="96">
        <v>0</v>
      </c>
      <c r="J232" s="96">
        <v>0</v>
      </c>
      <c r="K232" s="102">
        <f t="shared" si="81"/>
        <v>0</v>
      </c>
    </row>
    <row r="233" spans="2:11" ht="31.5" x14ac:dyDescent="0.25">
      <c r="B233" s="101" t="s">
        <v>54</v>
      </c>
      <c r="C233" s="97"/>
      <c r="D233" s="96">
        <v>0</v>
      </c>
      <c r="E233" s="96">
        <v>0</v>
      </c>
      <c r="F233" s="96">
        <v>0</v>
      </c>
      <c r="G233" s="96">
        <v>0</v>
      </c>
      <c r="H233" s="96">
        <v>0</v>
      </c>
      <c r="I233" s="96">
        <v>0</v>
      </c>
      <c r="J233" s="96">
        <v>0</v>
      </c>
      <c r="K233" s="102">
        <f t="shared" si="81"/>
        <v>0</v>
      </c>
    </row>
    <row r="234" spans="2:11" x14ac:dyDescent="0.25">
      <c r="B234" s="101" t="s">
        <v>55</v>
      </c>
      <c r="C234" s="97"/>
      <c r="D234" s="96">
        <v>0</v>
      </c>
      <c r="E234" s="96">
        <v>0</v>
      </c>
      <c r="F234" s="96">
        <v>0</v>
      </c>
      <c r="G234" s="96">
        <v>0</v>
      </c>
      <c r="H234" s="96">
        <v>0</v>
      </c>
      <c r="I234" s="96">
        <v>0</v>
      </c>
      <c r="J234" s="96">
        <v>0</v>
      </c>
      <c r="K234" s="102">
        <f t="shared" si="81"/>
        <v>0</v>
      </c>
    </row>
    <row r="235" spans="2:11" s="107" customFormat="1" ht="138.75" customHeight="1" x14ac:dyDescent="0.25">
      <c r="B235" s="100" t="s">
        <v>80</v>
      </c>
      <c r="C235" s="112" t="s">
        <v>68</v>
      </c>
      <c r="D235" s="95">
        <f>D236+D237+D240+D241</f>
        <v>750</v>
      </c>
      <c r="E235" s="95">
        <f t="shared" ref="E235:J235" si="90">E236+E237+E240+E241</f>
        <v>750</v>
      </c>
      <c r="F235" s="95">
        <f t="shared" si="90"/>
        <v>750</v>
      </c>
      <c r="G235" s="95">
        <f t="shared" si="90"/>
        <v>750</v>
      </c>
      <c r="H235" s="95">
        <f t="shared" si="90"/>
        <v>750</v>
      </c>
      <c r="I235" s="95">
        <f t="shared" si="90"/>
        <v>750</v>
      </c>
      <c r="J235" s="95">
        <f t="shared" si="90"/>
        <v>750</v>
      </c>
      <c r="K235" s="111">
        <f t="shared" si="81"/>
        <v>5250</v>
      </c>
    </row>
    <row r="236" spans="2:11" x14ac:dyDescent="0.25">
      <c r="B236" s="101" t="s">
        <v>51</v>
      </c>
      <c r="C236" s="97"/>
      <c r="D236" s="96">
        <v>0</v>
      </c>
      <c r="E236" s="96">
        <v>0</v>
      </c>
      <c r="F236" s="96">
        <v>0</v>
      </c>
      <c r="G236" s="96">
        <v>0</v>
      </c>
      <c r="H236" s="96">
        <v>0</v>
      </c>
      <c r="I236" s="96">
        <v>0</v>
      </c>
      <c r="J236" s="96">
        <v>0</v>
      </c>
      <c r="K236" s="102">
        <f t="shared" si="81"/>
        <v>0</v>
      </c>
    </row>
    <row r="237" spans="2:11" ht="31.5" x14ac:dyDescent="0.25">
      <c r="B237" s="101" t="s">
        <v>56</v>
      </c>
      <c r="C237" s="97"/>
      <c r="D237" s="96">
        <f>D238+D239</f>
        <v>750</v>
      </c>
      <c r="E237" s="96">
        <f t="shared" ref="E237:J237" si="91">E238+E239</f>
        <v>750</v>
      </c>
      <c r="F237" s="96">
        <f t="shared" si="91"/>
        <v>750</v>
      </c>
      <c r="G237" s="96">
        <f t="shared" si="91"/>
        <v>750</v>
      </c>
      <c r="H237" s="96">
        <f t="shared" si="91"/>
        <v>750</v>
      </c>
      <c r="I237" s="96">
        <f t="shared" si="91"/>
        <v>750</v>
      </c>
      <c r="J237" s="96">
        <f t="shared" si="91"/>
        <v>750</v>
      </c>
      <c r="K237" s="102">
        <f t="shared" si="81"/>
        <v>5250</v>
      </c>
    </row>
    <row r="238" spans="2:11" x14ac:dyDescent="0.25">
      <c r="B238" s="101" t="s">
        <v>52</v>
      </c>
      <c r="C238" s="97"/>
      <c r="D238" s="96">
        <v>750</v>
      </c>
      <c r="E238" s="96">
        <v>750</v>
      </c>
      <c r="F238" s="96">
        <v>750</v>
      </c>
      <c r="G238" s="96">
        <v>750</v>
      </c>
      <c r="H238" s="96">
        <v>750</v>
      </c>
      <c r="I238" s="96">
        <v>750</v>
      </c>
      <c r="J238" s="96">
        <v>750</v>
      </c>
      <c r="K238" s="102">
        <f t="shared" si="81"/>
        <v>5250</v>
      </c>
    </row>
    <row r="239" spans="2:11" x14ac:dyDescent="0.25">
      <c r="B239" s="101" t="s">
        <v>57</v>
      </c>
      <c r="C239" s="97"/>
      <c r="D239" s="96">
        <v>0</v>
      </c>
      <c r="E239" s="96">
        <v>0</v>
      </c>
      <c r="F239" s="96">
        <v>0</v>
      </c>
      <c r="G239" s="96">
        <v>0</v>
      </c>
      <c r="H239" s="96">
        <v>0</v>
      </c>
      <c r="I239" s="96">
        <v>0</v>
      </c>
      <c r="J239" s="96">
        <v>0</v>
      </c>
      <c r="K239" s="102">
        <f t="shared" si="81"/>
        <v>0</v>
      </c>
    </row>
    <row r="240" spans="2:11" ht="31.5" x14ac:dyDescent="0.25">
      <c r="B240" s="101" t="s">
        <v>54</v>
      </c>
      <c r="C240" s="97"/>
      <c r="D240" s="96">
        <v>0</v>
      </c>
      <c r="E240" s="96">
        <v>0</v>
      </c>
      <c r="F240" s="96">
        <v>0</v>
      </c>
      <c r="G240" s="96">
        <v>0</v>
      </c>
      <c r="H240" s="96">
        <v>0</v>
      </c>
      <c r="I240" s="96">
        <v>0</v>
      </c>
      <c r="J240" s="96">
        <v>0</v>
      </c>
      <c r="K240" s="102">
        <f t="shared" si="81"/>
        <v>0</v>
      </c>
    </row>
    <row r="241" spans="2:11" x14ac:dyDescent="0.25">
      <c r="B241" s="101" t="s">
        <v>55</v>
      </c>
      <c r="C241" s="97"/>
      <c r="D241" s="96">
        <v>0</v>
      </c>
      <c r="E241" s="96">
        <v>0</v>
      </c>
      <c r="F241" s="96">
        <v>0</v>
      </c>
      <c r="G241" s="96">
        <v>0</v>
      </c>
      <c r="H241" s="96">
        <v>0</v>
      </c>
      <c r="I241" s="96">
        <v>0</v>
      </c>
      <c r="J241" s="96">
        <v>0</v>
      </c>
      <c r="K241" s="102">
        <f t="shared" si="81"/>
        <v>0</v>
      </c>
    </row>
    <row r="242" spans="2:11" s="107" customFormat="1" ht="174" customHeight="1" x14ac:dyDescent="0.25">
      <c r="B242" s="100" t="s">
        <v>79</v>
      </c>
      <c r="C242" s="112" t="s">
        <v>68</v>
      </c>
      <c r="D242" s="95">
        <f>D243+D244+D247+D248</f>
        <v>400</v>
      </c>
      <c r="E242" s="95">
        <f t="shared" ref="E242:J242" si="92">E243+E244+E247+E248</f>
        <v>400</v>
      </c>
      <c r="F242" s="95">
        <f t="shared" si="92"/>
        <v>400</v>
      </c>
      <c r="G242" s="95">
        <f t="shared" si="92"/>
        <v>400</v>
      </c>
      <c r="H242" s="95">
        <f t="shared" si="92"/>
        <v>400</v>
      </c>
      <c r="I242" s="95">
        <f t="shared" si="92"/>
        <v>400</v>
      </c>
      <c r="J242" s="95">
        <f t="shared" si="92"/>
        <v>400</v>
      </c>
      <c r="K242" s="111">
        <f t="shared" si="81"/>
        <v>2800</v>
      </c>
    </row>
    <row r="243" spans="2:11" x14ac:dyDescent="0.25">
      <c r="B243" s="101" t="s">
        <v>51</v>
      </c>
      <c r="C243" s="97"/>
      <c r="D243" s="96">
        <v>0</v>
      </c>
      <c r="E243" s="96">
        <v>0</v>
      </c>
      <c r="F243" s="96">
        <v>0</v>
      </c>
      <c r="G243" s="96">
        <v>0</v>
      </c>
      <c r="H243" s="96">
        <v>0</v>
      </c>
      <c r="I243" s="96">
        <v>0</v>
      </c>
      <c r="J243" s="96">
        <v>0</v>
      </c>
      <c r="K243" s="102">
        <f t="shared" si="81"/>
        <v>0</v>
      </c>
    </row>
    <row r="244" spans="2:11" ht="31.5" x14ac:dyDescent="0.25">
      <c r="B244" s="101" t="s">
        <v>56</v>
      </c>
      <c r="C244" s="97"/>
      <c r="D244" s="96">
        <f>D245+D246</f>
        <v>400</v>
      </c>
      <c r="E244" s="96">
        <f t="shared" ref="E244:J244" si="93">E245+E246</f>
        <v>400</v>
      </c>
      <c r="F244" s="96">
        <f t="shared" si="93"/>
        <v>400</v>
      </c>
      <c r="G244" s="96">
        <f t="shared" si="93"/>
        <v>400</v>
      </c>
      <c r="H244" s="96">
        <f t="shared" si="93"/>
        <v>400</v>
      </c>
      <c r="I244" s="96">
        <f t="shared" si="93"/>
        <v>400</v>
      </c>
      <c r="J244" s="96">
        <f t="shared" si="93"/>
        <v>400</v>
      </c>
      <c r="K244" s="102">
        <f t="shared" si="81"/>
        <v>2800</v>
      </c>
    </row>
    <row r="245" spans="2:11" x14ac:dyDescent="0.25">
      <c r="B245" s="101" t="s">
        <v>52</v>
      </c>
      <c r="C245" s="97"/>
      <c r="D245" s="96">
        <v>400</v>
      </c>
      <c r="E245" s="96">
        <v>400</v>
      </c>
      <c r="F245" s="96">
        <v>400</v>
      </c>
      <c r="G245" s="96">
        <v>400</v>
      </c>
      <c r="H245" s="96">
        <v>400</v>
      </c>
      <c r="I245" s="96">
        <v>400</v>
      </c>
      <c r="J245" s="96">
        <v>400</v>
      </c>
      <c r="K245" s="102">
        <f t="shared" si="81"/>
        <v>2800</v>
      </c>
    </row>
    <row r="246" spans="2:11" x14ac:dyDescent="0.25">
      <c r="B246" s="101" t="s">
        <v>57</v>
      </c>
      <c r="C246" s="97"/>
      <c r="D246" s="96">
        <v>0</v>
      </c>
      <c r="E246" s="96">
        <v>0</v>
      </c>
      <c r="F246" s="96">
        <v>0</v>
      </c>
      <c r="G246" s="96">
        <v>0</v>
      </c>
      <c r="H246" s="96">
        <v>0</v>
      </c>
      <c r="I246" s="96">
        <v>0</v>
      </c>
      <c r="J246" s="96">
        <v>0</v>
      </c>
      <c r="K246" s="102">
        <f t="shared" si="81"/>
        <v>0</v>
      </c>
    </row>
    <row r="247" spans="2:11" ht="31.5" x14ac:dyDescent="0.25">
      <c r="B247" s="101" t="s">
        <v>54</v>
      </c>
      <c r="C247" s="97"/>
      <c r="D247" s="96">
        <v>0</v>
      </c>
      <c r="E247" s="96">
        <v>0</v>
      </c>
      <c r="F247" s="96">
        <v>0</v>
      </c>
      <c r="G247" s="96">
        <v>0</v>
      </c>
      <c r="H247" s="96">
        <v>0</v>
      </c>
      <c r="I247" s="96">
        <v>0</v>
      </c>
      <c r="J247" s="96">
        <v>0</v>
      </c>
      <c r="K247" s="102">
        <f t="shared" si="81"/>
        <v>0</v>
      </c>
    </row>
    <row r="248" spans="2:11" x14ac:dyDescent="0.25">
      <c r="B248" s="101" t="s">
        <v>55</v>
      </c>
      <c r="C248" s="97"/>
      <c r="D248" s="96">
        <v>0</v>
      </c>
      <c r="E248" s="96">
        <v>0</v>
      </c>
      <c r="F248" s="96">
        <v>0</v>
      </c>
      <c r="G248" s="96">
        <v>0</v>
      </c>
      <c r="H248" s="96">
        <v>0</v>
      </c>
      <c r="I248" s="96">
        <v>0</v>
      </c>
      <c r="J248" s="96">
        <v>0</v>
      </c>
      <c r="K248" s="102">
        <f t="shared" si="81"/>
        <v>0</v>
      </c>
    </row>
    <row r="249" spans="2:11" s="107" customFormat="1" ht="267.75" x14ac:dyDescent="0.25">
      <c r="B249" s="100" t="s">
        <v>84</v>
      </c>
      <c r="C249" s="112" t="s">
        <v>68</v>
      </c>
      <c r="D249" s="95">
        <f>D250+D251+D254+D255</f>
        <v>50</v>
      </c>
      <c r="E249" s="95">
        <f t="shared" ref="E249:J249" si="94">E250+E251+E254+E255</f>
        <v>50</v>
      </c>
      <c r="F249" s="95">
        <f t="shared" si="94"/>
        <v>50</v>
      </c>
      <c r="G249" s="95">
        <f t="shared" si="94"/>
        <v>50</v>
      </c>
      <c r="H249" s="95">
        <f t="shared" si="94"/>
        <v>50</v>
      </c>
      <c r="I249" s="95">
        <f t="shared" si="94"/>
        <v>50</v>
      </c>
      <c r="J249" s="95">
        <f t="shared" si="94"/>
        <v>50</v>
      </c>
      <c r="K249" s="111">
        <f t="shared" si="81"/>
        <v>350</v>
      </c>
    </row>
    <row r="250" spans="2:11" x14ac:dyDescent="0.25">
      <c r="B250" s="91" t="s">
        <v>51</v>
      </c>
      <c r="C250" s="97"/>
      <c r="D250" s="105">
        <v>0</v>
      </c>
      <c r="E250" s="105">
        <v>0</v>
      </c>
      <c r="F250" s="105">
        <v>0</v>
      </c>
      <c r="G250" s="105">
        <v>0</v>
      </c>
      <c r="H250" s="105">
        <v>0</v>
      </c>
      <c r="I250" s="105">
        <v>0</v>
      </c>
      <c r="J250" s="105">
        <v>0</v>
      </c>
      <c r="K250" s="102">
        <f t="shared" si="81"/>
        <v>0</v>
      </c>
    </row>
    <row r="251" spans="2:11" ht="31.5" x14ac:dyDescent="0.25">
      <c r="B251" s="91" t="s">
        <v>56</v>
      </c>
      <c r="C251" s="97"/>
      <c r="D251" s="105">
        <f>D252+D253</f>
        <v>50</v>
      </c>
      <c r="E251" s="105">
        <f t="shared" ref="E251:J251" si="95">E252+E253</f>
        <v>50</v>
      </c>
      <c r="F251" s="105">
        <f t="shared" si="95"/>
        <v>50</v>
      </c>
      <c r="G251" s="105">
        <f t="shared" si="95"/>
        <v>50</v>
      </c>
      <c r="H251" s="105">
        <f t="shared" si="95"/>
        <v>50</v>
      </c>
      <c r="I251" s="105">
        <f t="shared" si="95"/>
        <v>50</v>
      </c>
      <c r="J251" s="105">
        <f t="shared" si="95"/>
        <v>50</v>
      </c>
      <c r="K251" s="102">
        <f t="shared" si="81"/>
        <v>350</v>
      </c>
    </row>
    <row r="252" spans="2:11" x14ac:dyDescent="0.25">
      <c r="B252" s="91" t="s">
        <v>52</v>
      </c>
      <c r="C252" s="97"/>
      <c r="D252" s="105">
        <v>50</v>
      </c>
      <c r="E252" s="105">
        <v>50</v>
      </c>
      <c r="F252" s="105">
        <v>50</v>
      </c>
      <c r="G252" s="105">
        <v>50</v>
      </c>
      <c r="H252" s="105">
        <v>50</v>
      </c>
      <c r="I252" s="105">
        <v>50</v>
      </c>
      <c r="J252" s="105">
        <v>50</v>
      </c>
      <c r="K252" s="102">
        <f t="shared" si="81"/>
        <v>350</v>
      </c>
    </row>
    <row r="253" spans="2:11" x14ac:dyDescent="0.25">
      <c r="B253" s="91" t="s">
        <v>57</v>
      </c>
      <c r="C253" s="97"/>
      <c r="D253" s="105">
        <v>0</v>
      </c>
      <c r="E253" s="105">
        <v>0</v>
      </c>
      <c r="F253" s="105">
        <v>0</v>
      </c>
      <c r="G253" s="105">
        <v>0</v>
      </c>
      <c r="H253" s="105">
        <v>0</v>
      </c>
      <c r="I253" s="105">
        <v>0</v>
      </c>
      <c r="J253" s="105">
        <v>0</v>
      </c>
      <c r="K253" s="102">
        <f t="shared" si="81"/>
        <v>0</v>
      </c>
    </row>
    <row r="254" spans="2:11" ht="31.5" x14ac:dyDescent="0.25">
      <c r="B254" s="91" t="s">
        <v>54</v>
      </c>
      <c r="C254" s="97"/>
      <c r="D254" s="105">
        <v>0</v>
      </c>
      <c r="E254" s="105">
        <v>0</v>
      </c>
      <c r="F254" s="105">
        <v>0</v>
      </c>
      <c r="G254" s="105">
        <v>0</v>
      </c>
      <c r="H254" s="105">
        <v>0</v>
      </c>
      <c r="I254" s="105">
        <v>0</v>
      </c>
      <c r="J254" s="105">
        <v>0</v>
      </c>
      <c r="K254" s="102">
        <f t="shared" si="81"/>
        <v>0</v>
      </c>
    </row>
    <row r="255" spans="2:11" x14ac:dyDescent="0.25">
      <c r="B255" s="91" t="s">
        <v>55</v>
      </c>
      <c r="C255" s="97"/>
      <c r="D255" s="105">
        <v>0</v>
      </c>
      <c r="E255" s="105">
        <v>0</v>
      </c>
      <c r="F255" s="105">
        <v>0</v>
      </c>
      <c r="G255" s="105">
        <v>0</v>
      </c>
      <c r="H255" s="105">
        <v>0</v>
      </c>
      <c r="I255" s="105">
        <v>0</v>
      </c>
      <c r="J255" s="105">
        <v>0</v>
      </c>
      <c r="K255" s="102">
        <f t="shared" si="81"/>
        <v>0</v>
      </c>
    </row>
    <row r="256" spans="2:11" s="107" customFormat="1" ht="62.25" customHeight="1" x14ac:dyDescent="0.25">
      <c r="B256" s="106" t="s">
        <v>85</v>
      </c>
      <c r="C256" s="112" t="s">
        <v>68</v>
      </c>
      <c r="D256" s="113">
        <f>D257+D258+D261+D262</f>
        <v>300</v>
      </c>
      <c r="E256" s="113">
        <f t="shared" ref="E256:J256" si="96">E257+E258+E261+E262</f>
        <v>300</v>
      </c>
      <c r="F256" s="113">
        <f t="shared" si="96"/>
        <v>300</v>
      </c>
      <c r="G256" s="113">
        <f t="shared" si="96"/>
        <v>300</v>
      </c>
      <c r="H256" s="113">
        <f t="shared" si="96"/>
        <v>300</v>
      </c>
      <c r="I256" s="113">
        <f t="shared" si="96"/>
        <v>300</v>
      </c>
      <c r="J256" s="113">
        <f t="shared" si="96"/>
        <v>300</v>
      </c>
      <c r="K256" s="111">
        <f t="shared" si="81"/>
        <v>2100</v>
      </c>
    </row>
    <row r="257" spans="2:11" x14ac:dyDescent="0.25">
      <c r="B257" s="91" t="s">
        <v>51</v>
      </c>
      <c r="C257" s="97"/>
      <c r="D257" s="105">
        <v>0</v>
      </c>
      <c r="E257" s="105">
        <v>0</v>
      </c>
      <c r="F257" s="105">
        <v>0</v>
      </c>
      <c r="G257" s="105">
        <v>0</v>
      </c>
      <c r="H257" s="105">
        <v>0</v>
      </c>
      <c r="I257" s="105">
        <v>0</v>
      </c>
      <c r="J257" s="105">
        <v>0</v>
      </c>
      <c r="K257" s="102">
        <f t="shared" si="81"/>
        <v>0</v>
      </c>
    </row>
    <row r="258" spans="2:11" ht="31.5" x14ac:dyDescent="0.25">
      <c r="B258" s="91" t="s">
        <v>56</v>
      </c>
      <c r="C258" s="97"/>
      <c r="D258" s="105">
        <f>D259+D260</f>
        <v>300</v>
      </c>
      <c r="E258" s="105">
        <f t="shared" ref="E258:J258" si="97">E259+E260</f>
        <v>300</v>
      </c>
      <c r="F258" s="105">
        <f t="shared" si="97"/>
        <v>300</v>
      </c>
      <c r="G258" s="105">
        <f t="shared" si="97"/>
        <v>300</v>
      </c>
      <c r="H258" s="105">
        <f t="shared" si="97"/>
        <v>300</v>
      </c>
      <c r="I258" s="105">
        <f t="shared" si="97"/>
        <v>300</v>
      </c>
      <c r="J258" s="105">
        <f t="shared" si="97"/>
        <v>300</v>
      </c>
      <c r="K258" s="102">
        <f t="shared" si="81"/>
        <v>2100</v>
      </c>
    </row>
    <row r="259" spans="2:11" x14ac:dyDescent="0.25">
      <c r="B259" s="91" t="s">
        <v>52</v>
      </c>
      <c r="C259" s="97"/>
      <c r="D259" s="105">
        <v>300</v>
      </c>
      <c r="E259" s="105">
        <v>300</v>
      </c>
      <c r="F259" s="105">
        <v>300</v>
      </c>
      <c r="G259" s="105">
        <v>300</v>
      </c>
      <c r="H259" s="105">
        <v>300</v>
      </c>
      <c r="I259" s="105">
        <v>300</v>
      </c>
      <c r="J259" s="105">
        <v>300</v>
      </c>
      <c r="K259" s="102">
        <f t="shared" si="81"/>
        <v>2100</v>
      </c>
    </row>
    <row r="260" spans="2:11" x14ac:dyDescent="0.25">
      <c r="B260" s="91" t="s">
        <v>57</v>
      </c>
      <c r="C260" s="97"/>
      <c r="D260" s="105">
        <v>0</v>
      </c>
      <c r="E260" s="105">
        <v>0</v>
      </c>
      <c r="F260" s="105">
        <v>0</v>
      </c>
      <c r="G260" s="105">
        <v>0</v>
      </c>
      <c r="H260" s="105">
        <v>0</v>
      </c>
      <c r="I260" s="105">
        <v>0</v>
      </c>
      <c r="J260" s="105">
        <v>0</v>
      </c>
      <c r="K260" s="102">
        <f t="shared" si="81"/>
        <v>0</v>
      </c>
    </row>
    <row r="261" spans="2:11" ht="31.5" x14ac:dyDescent="0.25">
      <c r="B261" s="91" t="s">
        <v>54</v>
      </c>
      <c r="C261" s="97"/>
      <c r="D261" s="105">
        <v>0</v>
      </c>
      <c r="E261" s="105">
        <v>0</v>
      </c>
      <c r="F261" s="105">
        <v>0</v>
      </c>
      <c r="G261" s="105">
        <v>0</v>
      </c>
      <c r="H261" s="105">
        <v>0</v>
      </c>
      <c r="I261" s="105">
        <v>0</v>
      </c>
      <c r="J261" s="105">
        <v>0</v>
      </c>
      <c r="K261" s="102">
        <f t="shared" si="81"/>
        <v>0</v>
      </c>
    </row>
    <row r="262" spans="2:11" x14ac:dyDescent="0.25">
      <c r="B262" s="91" t="s">
        <v>55</v>
      </c>
      <c r="C262" s="97"/>
      <c r="D262" s="105">
        <v>0</v>
      </c>
      <c r="E262" s="105">
        <v>0</v>
      </c>
      <c r="F262" s="105">
        <v>0</v>
      </c>
      <c r="G262" s="105">
        <v>0</v>
      </c>
      <c r="H262" s="105">
        <v>0</v>
      </c>
      <c r="I262" s="105">
        <v>0</v>
      </c>
      <c r="J262" s="105">
        <v>0</v>
      </c>
      <c r="K262" s="102">
        <f t="shared" si="81"/>
        <v>0</v>
      </c>
    </row>
    <row r="263" spans="2:11" s="107" customFormat="1" ht="78.75" x14ac:dyDescent="0.25">
      <c r="B263" s="106" t="s">
        <v>88</v>
      </c>
      <c r="C263" s="112" t="s">
        <v>68</v>
      </c>
      <c r="D263" s="111">
        <f>D270</f>
        <v>70073</v>
      </c>
      <c r="E263" s="111">
        <f t="shared" ref="E263:J263" si="98">E270</f>
        <v>70073</v>
      </c>
      <c r="F263" s="111">
        <f t="shared" si="98"/>
        <v>70073</v>
      </c>
      <c r="G263" s="111">
        <f t="shared" si="98"/>
        <v>70073</v>
      </c>
      <c r="H263" s="111">
        <f t="shared" si="98"/>
        <v>70073</v>
      </c>
      <c r="I263" s="111">
        <f t="shared" si="98"/>
        <v>70073</v>
      </c>
      <c r="J263" s="111">
        <f t="shared" si="98"/>
        <v>70073</v>
      </c>
      <c r="K263" s="111">
        <f t="shared" si="81"/>
        <v>490511</v>
      </c>
    </row>
    <row r="264" spans="2:11" x14ac:dyDescent="0.25">
      <c r="B264" s="91" t="s">
        <v>51</v>
      </c>
      <c r="C264" s="109"/>
      <c r="D264" s="102">
        <f t="shared" ref="D264:J269" si="99">D271</f>
        <v>0</v>
      </c>
      <c r="E264" s="102">
        <f t="shared" si="99"/>
        <v>0</v>
      </c>
      <c r="F264" s="102">
        <f t="shared" si="99"/>
        <v>0</v>
      </c>
      <c r="G264" s="102">
        <f t="shared" si="99"/>
        <v>0</v>
      </c>
      <c r="H264" s="102">
        <f t="shared" si="99"/>
        <v>0</v>
      </c>
      <c r="I264" s="102">
        <f t="shared" si="99"/>
        <v>0</v>
      </c>
      <c r="J264" s="102">
        <f t="shared" si="99"/>
        <v>0</v>
      </c>
      <c r="K264" s="102">
        <f t="shared" si="81"/>
        <v>0</v>
      </c>
    </row>
    <row r="265" spans="2:11" ht="31.5" x14ac:dyDescent="0.25">
      <c r="B265" s="91" t="s">
        <v>56</v>
      </c>
      <c r="C265" s="109"/>
      <c r="D265" s="102">
        <f t="shared" si="99"/>
        <v>70073</v>
      </c>
      <c r="E265" s="102">
        <f t="shared" si="99"/>
        <v>70073</v>
      </c>
      <c r="F265" s="102">
        <f t="shared" si="99"/>
        <v>70073</v>
      </c>
      <c r="G265" s="102">
        <f t="shared" si="99"/>
        <v>70073</v>
      </c>
      <c r="H265" s="102">
        <f t="shared" si="99"/>
        <v>70073</v>
      </c>
      <c r="I265" s="102">
        <f t="shared" si="99"/>
        <v>70073</v>
      </c>
      <c r="J265" s="102">
        <f t="shared" si="99"/>
        <v>70073</v>
      </c>
      <c r="K265" s="102">
        <f t="shared" si="81"/>
        <v>490511</v>
      </c>
    </row>
    <row r="266" spans="2:11" x14ac:dyDescent="0.25">
      <c r="B266" s="91" t="s">
        <v>52</v>
      </c>
      <c r="C266" s="109"/>
      <c r="D266" s="102">
        <f t="shared" si="99"/>
        <v>70073</v>
      </c>
      <c r="E266" s="102">
        <f t="shared" si="99"/>
        <v>70073</v>
      </c>
      <c r="F266" s="102">
        <f t="shared" si="99"/>
        <v>70073</v>
      </c>
      <c r="G266" s="102">
        <f t="shared" si="99"/>
        <v>70073</v>
      </c>
      <c r="H266" s="102">
        <f t="shared" si="99"/>
        <v>70073</v>
      </c>
      <c r="I266" s="102">
        <f t="shared" si="99"/>
        <v>70073</v>
      </c>
      <c r="J266" s="102">
        <f t="shared" si="99"/>
        <v>70073</v>
      </c>
      <c r="K266" s="102">
        <f t="shared" si="81"/>
        <v>490511</v>
      </c>
    </row>
    <row r="267" spans="2:11" x14ac:dyDescent="0.25">
      <c r="B267" s="91" t="s">
        <v>57</v>
      </c>
      <c r="C267" s="109"/>
      <c r="D267" s="102">
        <f t="shared" si="99"/>
        <v>0</v>
      </c>
      <c r="E267" s="102">
        <f t="shared" si="99"/>
        <v>0</v>
      </c>
      <c r="F267" s="102">
        <f t="shared" si="99"/>
        <v>0</v>
      </c>
      <c r="G267" s="102">
        <f t="shared" si="99"/>
        <v>0</v>
      </c>
      <c r="H267" s="102">
        <f t="shared" si="99"/>
        <v>0</v>
      </c>
      <c r="I267" s="102">
        <f t="shared" si="99"/>
        <v>0</v>
      </c>
      <c r="J267" s="102">
        <f t="shared" si="99"/>
        <v>0</v>
      </c>
      <c r="K267" s="102">
        <f t="shared" si="81"/>
        <v>0</v>
      </c>
    </row>
    <row r="268" spans="2:11" ht="31.5" x14ac:dyDescent="0.25">
      <c r="B268" s="91" t="s">
        <v>54</v>
      </c>
      <c r="C268" s="109"/>
      <c r="D268" s="102">
        <f t="shared" si="99"/>
        <v>0</v>
      </c>
      <c r="E268" s="102">
        <f t="shared" si="99"/>
        <v>0</v>
      </c>
      <c r="F268" s="102">
        <f t="shared" si="99"/>
        <v>0</v>
      </c>
      <c r="G268" s="102">
        <f t="shared" si="99"/>
        <v>0</v>
      </c>
      <c r="H268" s="102">
        <f t="shared" si="99"/>
        <v>0</v>
      </c>
      <c r="I268" s="102">
        <f t="shared" si="99"/>
        <v>0</v>
      </c>
      <c r="J268" s="102">
        <f t="shared" si="99"/>
        <v>0</v>
      </c>
      <c r="K268" s="102">
        <f t="shared" si="81"/>
        <v>0</v>
      </c>
    </row>
    <row r="269" spans="2:11" x14ac:dyDescent="0.25">
      <c r="B269" s="91" t="s">
        <v>55</v>
      </c>
      <c r="C269" s="109"/>
      <c r="D269" s="102">
        <f t="shared" si="99"/>
        <v>0</v>
      </c>
      <c r="E269" s="102">
        <f t="shared" si="99"/>
        <v>0</v>
      </c>
      <c r="F269" s="102">
        <f t="shared" si="99"/>
        <v>0</v>
      </c>
      <c r="G269" s="102">
        <f t="shared" si="99"/>
        <v>0</v>
      </c>
      <c r="H269" s="102">
        <f t="shared" si="99"/>
        <v>0</v>
      </c>
      <c r="I269" s="102">
        <f t="shared" si="99"/>
        <v>0</v>
      </c>
      <c r="J269" s="102">
        <f t="shared" si="99"/>
        <v>0</v>
      </c>
      <c r="K269" s="102">
        <f t="shared" si="81"/>
        <v>0</v>
      </c>
    </row>
    <row r="270" spans="2:11" s="107" customFormat="1" ht="63" x14ac:dyDescent="0.25">
      <c r="B270" s="106" t="s">
        <v>89</v>
      </c>
      <c r="C270" s="112" t="s">
        <v>68</v>
      </c>
      <c r="D270" s="111">
        <f>D271+D272+D275+D276</f>
        <v>70073</v>
      </c>
      <c r="E270" s="111">
        <f t="shared" ref="E270:J270" si="100">E271+E272+E275+E276</f>
        <v>70073</v>
      </c>
      <c r="F270" s="111">
        <f t="shared" si="100"/>
        <v>70073</v>
      </c>
      <c r="G270" s="111">
        <f t="shared" si="100"/>
        <v>70073</v>
      </c>
      <c r="H270" s="111">
        <f t="shared" si="100"/>
        <v>70073</v>
      </c>
      <c r="I270" s="111">
        <f t="shared" si="100"/>
        <v>70073</v>
      </c>
      <c r="J270" s="111">
        <f t="shared" si="100"/>
        <v>70073</v>
      </c>
      <c r="K270" s="111">
        <f t="shared" si="81"/>
        <v>490511</v>
      </c>
    </row>
    <row r="271" spans="2:11" x14ac:dyDescent="0.25">
      <c r="B271" s="91" t="s">
        <v>51</v>
      </c>
      <c r="C271" s="109"/>
      <c r="D271" s="102">
        <v>0</v>
      </c>
      <c r="E271" s="102">
        <v>0</v>
      </c>
      <c r="F271" s="102">
        <v>0</v>
      </c>
      <c r="G271" s="102">
        <v>0</v>
      </c>
      <c r="H271" s="102">
        <v>0</v>
      </c>
      <c r="I271" s="102">
        <v>0</v>
      </c>
      <c r="J271" s="102">
        <v>0</v>
      </c>
      <c r="K271" s="102">
        <f t="shared" si="81"/>
        <v>0</v>
      </c>
    </row>
    <row r="272" spans="2:11" ht="31.5" x14ac:dyDescent="0.25">
      <c r="B272" s="91" t="s">
        <v>56</v>
      </c>
      <c r="C272" s="109"/>
      <c r="D272" s="102">
        <f>D273+D274</f>
        <v>70073</v>
      </c>
      <c r="E272" s="102">
        <f t="shared" ref="E272:J272" si="101">E273+E274</f>
        <v>70073</v>
      </c>
      <c r="F272" s="102">
        <f t="shared" si="101"/>
        <v>70073</v>
      </c>
      <c r="G272" s="102">
        <f t="shared" si="101"/>
        <v>70073</v>
      </c>
      <c r="H272" s="102">
        <f t="shared" si="101"/>
        <v>70073</v>
      </c>
      <c r="I272" s="102">
        <f t="shared" si="101"/>
        <v>70073</v>
      </c>
      <c r="J272" s="102">
        <f t="shared" si="101"/>
        <v>70073</v>
      </c>
      <c r="K272" s="102">
        <f t="shared" ref="K272:K276" si="102">D272+E272+F272+G272+H272+I272+J272</f>
        <v>490511</v>
      </c>
    </row>
    <row r="273" spans="2:11" x14ac:dyDescent="0.25">
      <c r="B273" s="91" t="s">
        <v>52</v>
      </c>
      <c r="C273" s="109"/>
      <c r="D273" s="102">
        <v>70073</v>
      </c>
      <c r="E273" s="102">
        <v>70073</v>
      </c>
      <c r="F273" s="102">
        <v>70073</v>
      </c>
      <c r="G273" s="102">
        <v>70073</v>
      </c>
      <c r="H273" s="102">
        <v>70073</v>
      </c>
      <c r="I273" s="102">
        <v>70073</v>
      </c>
      <c r="J273" s="102">
        <v>70073</v>
      </c>
      <c r="K273" s="102">
        <f t="shared" si="102"/>
        <v>490511</v>
      </c>
    </row>
    <row r="274" spans="2:11" x14ac:dyDescent="0.25">
      <c r="B274" s="91" t="s">
        <v>57</v>
      </c>
      <c r="C274" s="109"/>
      <c r="D274" s="102">
        <v>0</v>
      </c>
      <c r="E274" s="102">
        <v>0</v>
      </c>
      <c r="F274" s="102">
        <v>0</v>
      </c>
      <c r="G274" s="102">
        <v>0</v>
      </c>
      <c r="H274" s="102">
        <v>0</v>
      </c>
      <c r="I274" s="102">
        <v>0</v>
      </c>
      <c r="J274" s="102">
        <v>0</v>
      </c>
      <c r="K274" s="102">
        <f t="shared" si="102"/>
        <v>0</v>
      </c>
    </row>
    <row r="275" spans="2:11" ht="31.5" x14ac:dyDescent="0.25">
      <c r="B275" s="91" t="s">
        <v>54</v>
      </c>
      <c r="C275" s="109"/>
      <c r="D275" s="102">
        <v>0</v>
      </c>
      <c r="E275" s="102">
        <v>0</v>
      </c>
      <c r="F275" s="102">
        <v>0</v>
      </c>
      <c r="G275" s="102">
        <v>0</v>
      </c>
      <c r="H275" s="102">
        <v>0</v>
      </c>
      <c r="I275" s="102">
        <v>0</v>
      </c>
      <c r="J275" s="102">
        <v>0</v>
      </c>
      <c r="K275" s="102">
        <f t="shared" si="102"/>
        <v>0</v>
      </c>
    </row>
    <row r="276" spans="2:11" x14ac:dyDescent="0.25">
      <c r="B276" s="91" t="s">
        <v>55</v>
      </c>
      <c r="C276" s="109"/>
      <c r="D276" s="102">
        <v>0</v>
      </c>
      <c r="E276" s="102">
        <v>0</v>
      </c>
      <c r="F276" s="102">
        <v>0</v>
      </c>
      <c r="G276" s="102">
        <v>0</v>
      </c>
      <c r="H276" s="102">
        <v>0</v>
      </c>
      <c r="I276" s="102">
        <v>0</v>
      </c>
      <c r="J276" s="102">
        <v>0</v>
      </c>
      <c r="K276" s="102">
        <f t="shared" si="102"/>
        <v>0</v>
      </c>
    </row>
  </sheetData>
  <mergeCells count="4">
    <mergeCell ref="B1:K1"/>
    <mergeCell ref="B3:B4"/>
    <mergeCell ref="C3:C4"/>
    <mergeCell ref="D3:K3"/>
  </mergeCells>
  <hyperlinks>
    <hyperlink ref="B3" location="P832" display="P832"/>
    <hyperlink ref="B8" location="P833" display="P833"/>
    <hyperlink ref="B13" location="P834" display="P834"/>
  </hyperlink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показатели</vt:lpstr>
      <vt:lpstr>помесячный</vt:lpstr>
      <vt:lpstr>Реестр документов</vt:lpstr>
      <vt:lpstr>ресурсное обеспечение</vt:lpstr>
      <vt:lpstr>Лист1</vt:lpstr>
      <vt:lpstr>Ресурсное обесп ПП-1</vt:lpstr>
      <vt:lpstr>Перечень ОКСов ПП-1</vt:lpstr>
      <vt:lpstr>ресурсное обеспечение (2)</vt:lpstr>
      <vt:lpstr>'Перечень ОКСов ПП-1'!Область_печати</vt:lpstr>
      <vt:lpstr>'Реестр документов'!Область_печати</vt:lpstr>
      <vt:lpstr>'ресурсное обеспечение'!Область_печати</vt:lpstr>
      <vt:lpstr>'ресурсное обеспечение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2023-10-20T09:03:33Z</dcterms:modified>
</cp:coreProperties>
</file>